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29"/>
  <workbookPr/>
  <mc:AlternateContent xmlns:mc="http://schemas.openxmlformats.org/markup-compatibility/2006">
    <mc:Choice Requires="x15">
      <x15ac:absPath xmlns:x15ac="http://schemas.microsoft.com/office/spreadsheetml/2010/11/ac" url="C:\Users\a_neg\Documents\_mailblasts\2021\202105\"/>
    </mc:Choice>
  </mc:AlternateContent>
  <xr:revisionPtr revIDLastSave="0" documentId="8_{00A5E419-5C1F-4FF0-A9CA-3DD81B14D0F5}" xr6:coauthVersionLast="46" xr6:coauthVersionMax="46" xr10:uidLastSave="{00000000-0000-0000-0000-000000000000}"/>
  <bookViews>
    <workbookView xWindow="4790" yWindow="2230" windowWidth="32260" windowHeight="17860" tabRatio="500"/>
  </bookViews>
  <sheets>
    <sheet name="Salesitem ex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alcChain>
</file>

<file path=xl/sharedStrings.xml><?xml version="1.0" encoding="utf-8"?>
<sst xmlns="http://schemas.openxmlformats.org/spreadsheetml/2006/main" count="2889" uniqueCount="1282">
  <si>
    <t>URL</t>
  </si>
  <si>
    <t>Lot Number</t>
  </si>
  <si>
    <t>Manufacturer</t>
  </si>
  <si>
    <t>Model</t>
  </si>
  <si>
    <t>Description</t>
  </si>
  <si>
    <t>Qty</t>
  </si>
  <si>
    <t>Version</t>
  </si>
  <si>
    <t>Condition</t>
  </si>
  <si>
    <t>Minimum Bid</t>
  </si>
  <si>
    <t>Comments</t>
  </si>
  <si>
    <t>Location</t>
  </si>
  <si>
    <t>4247</t>
  </si>
  <si>
    <t>ADE</t>
  </si>
  <si>
    <t>020986-10</t>
  </si>
  <si>
    <t>259.82 uM thickness standard</t>
  </si>
  <si>
    <t>1</t>
  </si>
  <si>
    <t>Spares</t>
  </si>
  <si>
    <t>excellent</t>
  </si>
  <si>
    <t>Avezzano, Italy</t>
  </si>
  <si>
    <t>4249</t>
  </si>
  <si>
    <t>020986-14</t>
  </si>
  <si>
    <t>360.01 uM thickness standard</t>
  </si>
  <si>
    <t>80194</t>
  </si>
  <si>
    <t>Advantest</t>
  </si>
  <si>
    <t>BGR-020773</t>
  </si>
  <si>
    <t>ADVANTEST T5335P PC Board</t>
  </si>
  <si>
    <t>3</t>
  </si>
  <si>
    <t>Removed from working system, in Texas warehouse</t>
  </si>
  <si>
    <t>80195</t>
  </si>
  <si>
    <t>BGR-020853</t>
  </si>
  <si>
    <t>80196</t>
  </si>
  <si>
    <t>BGR-020816X02</t>
  </si>
  <si>
    <t>2</t>
  </si>
  <si>
    <t xml:space="preserve">Removed from working system; Populated with 12 banks of RAM
Revision B
Wrapped in anti-static bubble wrap, and ready to ship.
Will ship from our Boerne, TX warehouse via FEDEX ground or the carrier of 
your choice.
</t>
  </si>
  <si>
    <t>80197</t>
  </si>
  <si>
    <t>BGR-020774</t>
  </si>
  <si>
    <t>80198</t>
  </si>
  <si>
    <t>BGR-020814</t>
  </si>
  <si>
    <t>80199</t>
  </si>
  <si>
    <t>BGR-020771</t>
  </si>
  <si>
    <t>80200</t>
  </si>
  <si>
    <t>BGR-020509</t>
  </si>
  <si>
    <t>80201</t>
  </si>
  <si>
    <t>BGR-020772</t>
  </si>
  <si>
    <t>80202</t>
  </si>
  <si>
    <t>BGR-017577</t>
  </si>
  <si>
    <t>ADVANTEST T5335P PC Board BGR-017575</t>
  </si>
  <si>
    <t>80203</t>
  </si>
  <si>
    <t>BGR-019486</t>
  </si>
  <si>
    <t>11</t>
  </si>
  <si>
    <t>power card, removed from working system and stored in Texas warehouse</t>
  </si>
  <si>
    <t>80204</t>
  </si>
  <si>
    <t>BGR-020851</t>
  </si>
  <si>
    <t>80205</t>
  </si>
  <si>
    <t>BGR-017578</t>
  </si>
  <si>
    <t>80206</t>
  </si>
  <si>
    <t>BGR-017579</t>
  </si>
  <si>
    <t>80208</t>
  </si>
  <si>
    <t>BGR-018931</t>
  </si>
  <si>
    <t>80209</t>
  </si>
  <si>
    <t>BGR-016794</t>
  </si>
  <si>
    <t>80210</t>
  </si>
  <si>
    <t>BGR-016793</t>
  </si>
  <si>
    <t>80293</t>
  </si>
  <si>
    <t>BGR-019267</t>
  </si>
  <si>
    <t>80294</t>
  </si>
  <si>
    <t>BGR-020900</t>
  </si>
  <si>
    <t>4</t>
  </si>
  <si>
    <t>80295</t>
  </si>
  <si>
    <t>BGR-019266</t>
  </si>
  <si>
    <t>Removed from working system, in Texas warehouse
T5335P MRA I/F board P/N: BGR-019266</t>
  </si>
  <si>
    <t>80296</t>
  </si>
  <si>
    <t>BGR-017417</t>
  </si>
  <si>
    <t>80297</t>
  </si>
  <si>
    <t>BGR-018824</t>
  </si>
  <si>
    <t>7</t>
  </si>
  <si>
    <t>80298</t>
  </si>
  <si>
    <t>BGR-018823</t>
  </si>
  <si>
    <t>80299</t>
  </si>
  <si>
    <t>BGR-018822</t>
  </si>
  <si>
    <t>80300</t>
  </si>
  <si>
    <t>BGR-018125</t>
  </si>
  <si>
    <t>80301</t>
  </si>
  <si>
    <t>BGR-020815</t>
  </si>
  <si>
    <t>80302</t>
  </si>
  <si>
    <t>Bir-021807</t>
  </si>
  <si>
    <t xml:space="preserve">Advantest BIR-021807 T5335P tester board, removed from working system.
Will Ship FEDEX from our Boerne, TX 78006 warehouse
</t>
  </si>
  <si>
    <t>Boerne, TX</t>
  </si>
  <si>
    <t>82926</t>
  </si>
  <si>
    <t>WUN-H90554AIR</t>
  </si>
  <si>
    <t>ADVANTEST air control unit</t>
  </si>
  <si>
    <t>good</t>
  </si>
  <si>
    <t xml:space="preserve">Removed from working system, in Texas warehouse
Removed from Advantest T5335P tester, in good condition, located in our 
Texas warehouse. Includes guage, and air control with 6 air inputs
5Kgf/cm2
</t>
  </si>
  <si>
    <t>83498</t>
  </si>
  <si>
    <t>BGR-016797</t>
  </si>
  <si>
    <t>ADVANTEST T5335P PC Board (was 80207)</t>
  </si>
  <si>
    <t>6</t>
  </si>
  <si>
    <t>83499</t>
  </si>
  <si>
    <t>BGR-016796</t>
  </si>
  <si>
    <t>Removed from working system, in Texas warehouse
B9807B-CFB</t>
  </si>
  <si>
    <t>83500</t>
  </si>
  <si>
    <t>BGR-021096</t>
  </si>
  <si>
    <t>83501</t>
  </si>
  <si>
    <t>BGR-020765</t>
  </si>
  <si>
    <t>83502</t>
  </si>
  <si>
    <t>BGR-017418</t>
  </si>
  <si>
    <t>83550</t>
  </si>
  <si>
    <t>WUN-MONITORBOX</t>
  </si>
  <si>
    <t>ADVANTEST power supply monitoring box, T5335P</t>
  </si>
  <si>
    <t xml:space="preserve">Removed from working system, in Texas warehouse
Removed from Advantest T5335P tester, in good condition.
01536135     9728
WUN-MONITORBOX
40012806 A9728B
</t>
  </si>
  <si>
    <t>89909</t>
  </si>
  <si>
    <t>Hifix for PQFP80 (14 x 20)</t>
  </si>
  <si>
    <t>Hi-fix for Advantest T5371 package type PQFP80 (14 x 20)</t>
  </si>
  <si>
    <t>Hifix for Advantest T5371 with M6741A handler.
See attached photos for details.
Hifix serial number: STCA-5371-MH03-01
Hifix reference number: 113.00344.00
Package: PQFP80 (14x20)
Device: 16 M (512K32) Flash memory
SB Type: Unshared
Test socket: Advantest IC Socket
DUT in parallel: 16
Tester:  T5371
Handler: M6741A</t>
  </si>
  <si>
    <t>Italy</t>
  </si>
  <si>
    <t>92006</t>
  </si>
  <si>
    <t>spares</t>
  </si>
  <si>
    <t>Removed from working system, in Texas warehouse
B1931B-CFB</t>
  </si>
  <si>
    <t>92007</t>
  </si>
  <si>
    <t>Removed from working system, in Texas warehouse
A9615B-BFB</t>
  </si>
  <si>
    <t>92008</t>
  </si>
  <si>
    <t>Removed from working system, in Texas warehouse
A9733B-ACA</t>
  </si>
  <si>
    <t>BOERNE TX</t>
  </si>
  <si>
    <t>92009</t>
  </si>
  <si>
    <t>T5335P</t>
  </si>
  <si>
    <t>Boards from an Advantest T5335P Test system</t>
  </si>
  <si>
    <t>18</t>
  </si>
  <si>
    <t>Removed from working system, in Texas warehouse
Includes the following boards:-
BGR016796 QTY 1
BGR018822 QTY 3
BGR018823X03 QTY 4
BGR018824X03 QTY 8
BGR020814 QTY 1
BGR020851 QTY 1
SEE ATTACHED PHOTOS FOR DETAILS</t>
  </si>
  <si>
    <t>98706</t>
  </si>
  <si>
    <t>Alcatel</t>
  </si>
  <si>
    <t>ADS 602H</t>
  </si>
  <si>
    <t>Dry Pump</t>
  </si>
  <si>
    <t>Pump</t>
  </si>
  <si>
    <t>fair</t>
  </si>
  <si>
    <t>Dimensions (WxHxD): 57x95x53</t>
  </si>
  <si>
    <t>84408</t>
  </si>
  <si>
    <t>AMAT</t>
  </si>
  <si>
    <t>14046-PE44-1016</t>
  </si>
  <si>
    <t>VAT Valve 8"</t>
  </si>
  <si>
    <t>Used, Untested AMAT VAT Valve
14046-PE44-1016</t>
  </si>
  <si>
    <t>Boerne TX</t>
  </si>
  <si>
    <t>86305</t>
  </si>
  <si>
    <t>0010-20422</t>
  </si>
  <si>
    <t>Endura 5500 PVD 8" Shield treatment and cover assembly</t>
  </si>
  <si>
    <t>PVD Endura 8 inch shield Treatment, G12 LID 
Specifications:
    * Manufacturer: Applied Materials
    * AMAT P/N: 0010-20422
    * 8 in shield treatment PVD
    * Part of 5500 system
    * Subassembly part numbers:
    * 0150-20095 cable assy, HV input
    * 0140-20109 harness assy, power interlock lid
    * 0140-20131 harness assy 
    * 0020-21015 enclosure, interlock/connector, shield T
    * 0020-22189 Plastic cover
    * 0150-20124 cable assy, ground stand lid</t>
  </si>
  <si>
    <t>77153</t>
  </si>
  <si>
    <t>AMI</t>
  </si>
  <si>
    <t>885</t>
  </si>
  <si>
    <t>Screen printer Squeegee box lot</t>
  </si>
  <si>
    <t>as new</t>
  </si>
  <si>
    <t>Brand new in the box;
1. Black Hardness squeegee 26" in length 18 pcs
2. White Hardness squeegee 26" length 64 pcs
For AMI PRESCO CP-885 screen printer, and others</t>
  </si>
  <si>
    <t>11579</t>
  </si>
  <si>
    <t>Applied Materials</t>
  </si>
  <si>
    <t>9200 (Spares for)</t>
  </si>
  <si>
    <t>IMPLANTER 6 INCH TO 8 INCH CONVERSION KIT</t>
  </si>
  <si>
    <t>200 mm</t>
  </si>
  <si>
    <t>Wafer size conversion kit, 6 inch to 8 inch. Includes all parts needed, 
except the disk itself. CAN BE INSTALLED IF REQUIRED The kit includes:- QTY 
22 wafer holding disks QTY 17 end pieces for the wafer holders on the end 
of the disc arms QTY 3 l-shaped frames Various other assemblies as shown in 
the photos attached.</t>
  </si>
  <si>
    <t>Via Noble,5 67051 Avezzano Italy</t>
  </si>
  <si>
    <t>84348</t>
  </si>
  <si>
    <t>Endura</t>
  </si>
  <si>
    <t>Endura 6" process kit, Used, in AMAT box 84-9502-280</t>
  </si>
  <si>
    <t>150mm</t>
  </si>
  <si>
    <t xml:space="preserve">Used AMAT Endura 6" process kit
Still in original AMAT Box
Ships from our Texas warehouse!
    * Kit Model No: 84-9502-280
    * Shield Degas ARC Part No: 0020-28140
    * Clamp Ring Part No: 0020-28997
    * System/Tool: AMAT Endura   
</t>
  </si>
  <si>
    <t>101768</t>
  </si>
  <si>
    <t>0010-00557 REV A</t>
  </si>
  <si>
    <t>Heat Exchanger</t>
  </si>
  <si>
    <t>FACILITIES</t>
  </si>
  <si>
    <t>Type: 0010-00557 rev A
UNIT DIMENSIONS: 51 CM X 73 CM X 70 CM (H)
ESTIMATED CRATE DIMENSIONS: 61 CM X 83 CM X 100 CM (H)
ESTIMATED CRATED WEIGHT: 200 KGS</t>
  </si>
  <si>
    <t>84765</t>
  </si>
  <si>
    <t>Asyst</t>
  </si>
  <si>
    <t>1150-V1315S</t>
  </si>
  <si>
    <t>SMIF Load port 150mm</t>
  </si>
  <si>
    <t xml:space="preserve"> 150 MM</t>
  </si>
  <si>
    <t>ASYST BROOKS 1150-V131S 150mm SMIF load port
Missing some parts, see photos
Were in use with LAM 4620
Located in our Texas warehouse</t>
  </si>
  <si>
    <t>95404</t>
  </si>
  <si>
    <t>98713</t>
  </si>
  <si>
    <t>Baccini</t>
  </si>
  <si>
    <t>Wafer Boats</t>
  </si>
  <si>
    <t>Spares for Baccini solar cell manufacturing line</t>
  </si>
  <si>
    <t>Solar</t>
  </si>
  <si>
    <t>83862</t>
  </si>
  <si>
    <t>Brooks</t>
  </si>
  <si>
    <t>TT1ENR2-1</t>
  </si>
  <si>
    <t>Brooks robot controller TT1ENR2-1-TVS-ES-Brooks8</t>
  </si>
  <si>
    <t>Brooks TT1ENR2-1 robot controller with cable, used, tested good
sold as-is</t>
  </si>
  <si>
    <t>38385</t>
  </si>
  <si>
    <t>Canon</t>
  </si>
  <si>
    <t>L450G</t>
  </si>
  <si>
    <t>Wafer handling robot</t>
  </si>
  <si>
    <t>This robot is the same for i4, iW, i5, i5+, EX3, EX4, EX5, EX6</t>
  </si>
  <si>
    <t>52153</t>
  </si>
  <si>
    <t>Chuck Tool</t>
  </si>
  <si>
    <t>Chuck Tool for EX3, EX4, i4, i5</t>
  </si>
  <si>
    <t>Chuck tool for maintenance EX3,ex4, I4, I5 scanner
S/N 142</t>
  </si>
  <si>
    <t>52162</t>
  </si>
  <si>
    <t>Bar Mirror</t>
  </si>
  <si>
    <t>Bar Mirror Kit For Canon FPA 3000 series</t>
  </si>
  <si>
    <t>Bar Mirror Kit for Canon EX3</t>
  </si>
  <si>
    <t>Naples, Italy</t>
  </si>
  <si>
    <t>52164</t>
  </si>
  <si>
    <t>FPA 3000 (Spares)</t>
  </si>
  <si>
    <t>ALS System for FPA 3000 series</t>
  </si>
  <si>
    <t>Alignment Light Source Unit. See attached files for photos of unit and a 
short technical description. From a Canon FPA 3000 EX3</t>
  </si>
  <si>
    <t>AVEZZANO</t>
  </si>
  <si>
    <t>52174</t>
  </si>
  <si>
    <t>BH8-1830-01 BG4-6633</t>
  </si>
  <si>
    <t>TV BACKPLANE CHASSIS / For FPA 3000 series tools for Canon FPA 3000 series iw i4 i5 ex3 ex4 ex5 ex6</t>
  </si>
  <si>
    <t xml:space="preserve">TV Backplane chassis for Canon FPA3000 SERIES
Includes:
SDI ID 52176 BH8-1977-01, BG9-3793 IMP-IIa PC Board
SDI ID 52177 BG9-3502, BH8-0672-03 acc-1 PC Board
SDI ID 52178 BG9-3502, BH8-0672-03 ACC-1 pcb
(The other boards shown in the photos have been sold)
 </t>
  </si>
  <si>
    <t>AVEZZANO SHELF 3C BOX 3</t>
  </si>
  <si>
    <t>52177</t>
  </si>
  <si>
    <t>BG9-3502, BH8-0672-03</t>
  </si>
  <si>
    <t>acc-1 Brd</t>
  </si>
  <si>
    <t>ACC-1 Board, from the TV-Backplane of a Canon FPA3000 series</t>
  </si>
  <si>
    <t>52178</t>
  </si>
  <si>
    <t>ACC-1 Board</t>
  </si>
  <si>
    <t>ACC-1 board into the TV-Backplane of the Canon FPA3000,see pictures for 
details.</t>
  </si>
  <si>
    <t>52182</t>
  </si>
  <si>
    <t>CANON</t>
  </si>
  <si>
    <t>Fujitsu Denso BH5-3523</t>
  </si>
  <si>
    <t>Fujitsu denso Power Supply Unit for Canon FPA3000 series</t>
  </si>
  <si>
    <t>Fujitsu denso Power Supply module (whole system) for Canon FPA300 series, 
see pictures for details.
 for  i4, iW, i5, i5+, EX3, EX4, EX5, EX6</t>
  </si>
  <si>
    <t>52262</t>
  </si>
  <si>
    <t>6736A</t>
  </si>
  <si>
    <t>reticle handling robot for i4, iW, i5, i5+, EX3, EX4, EX5, EX6</t>
  </si>
  <si>
    <t>Reticle handler complete with CCD reader, see picture for details</t>
  </si>
  <si>
    <t>52263</t>
  </si>
  <si>
    <t>BH8-1714-01</t>
  </si>
  <si>
    <t>FM4 Assembly</t>
  </si>
  <si>
    <t>FM4 assembly for Canon FPA3000 series</t>
  </si>
  <si>
    <t>52264</t>
  </si>
  <si>
    <t>fan assy</t>
  </si>
  <si>
    <t>Fan assembly for Canon FPA 3000 series iw i4 i5 ex3 ex4 ex5 ex6</t>
  </si>
  <si>
    <t>fan assembly for Canon FPA3000 series</t>
  </si>
  <si>
    <t>52265</t>
  </si>
  <si>
    <t>video impedance adapter</t>
  </si>
  <si>
    <t>5 channel video impedance adapter</t>
  </si>
  <si>
    <t>Video swotch, video impedance adapter, 5 channels for Canon FPA3000 series, 
see pictures for details.</t>
  </si>
  <si>
    <t>52338</t>
  </si>
  <si>
    <t>BH8-2017-01</t>
  </si>
  <si>
    <t>IL3-CD-PCB for Canon FPA 3000 series iw i4 i5 ex3 ex4 ex5 ex6</t>
  </si>
  <si>
    <t>IL3-CD Board for FPA3000 Canon series for Canon FPA 3000 series iw i4 i5 
ex3 ex4 ex5 ex6</t>
  </si>
  <si>
    <t>52341</t>
  </si>
  <si>
    <t>BH8-1980-01</t>
  </si>
  <si>
    <t>EASRCD Board for Canon FPA 3000 series iw i4 i5 ex3 ex4 ex5 ex6</t>
  </si>
  <si>
    <t>EASRCD Board from Canon series</t>
  </si>
  <si>
    <t>AVEZZANO SHELF 3C BOX 1</t>
  </si>
  <si>
    <t>52342</t>
  </si>
  <si>
    <t>BH8-1979-01</t>
  </si>
  <si>
    <t>EASLCD Board for Canon FPA 3000 series iw i4 i5 ex3 ex4 ex5 ex6</t>
  </si>
  <si>
    <t>EASLCD suitable for Canon FPA3000 Series  iw i4 i5 ex3 ex4 ex5 ex6</t>
  </si>
  <si>
    <t>52345</t>
  </si>
  <si>
    <t>BH8-1819-02, BG4-6811</t>
  </si>
  <si>
    <t>PA/HS Board for Canon FPA 3000 series iw i4 i5 ex3 ex4 ex5 ex6</t>
  </si>
  <si>
    <t>PA/HS board suitable on Canon FPA3000 series</t>
  </si>
  <si>
    <t>52346</t>
  </si>
  <si>
    <t>BH8-2022-01, BG8-3369, BG4-8680</t>
  </si>
  <si>
    <t>EXP-CD Board for Canon FPA 3000 series iw i4 i5 ex3 ex4 ex5 ex6</t>
  </si>
  <si>
    <t>EXP-CD Board suitable for Canon FPA3000 series for Canon FPA 3000 series iw 
i4 i5 ex3 ex4 ex5 ex6</t>
  </si>
  <si>
    <t>52347</t>
  </si>
  <si>
    <t>BH8-1938-01</t>
  </si>
  <si>
    <t>A1-M1-2 board</t>
  </si>
  <si>
    <t>Board suitable for Canon FPA3000 series</t>
  </si>
  <si>
    <t>Avezzano</t>
  </si>
  <si>
    <t>52348</t>
  </si>
  <si>
    <t>BH8-2065-02, BG4-8805, BG8-3375</t>
  </si>
  <si>
    <t>CD90-INTLK board for Canon FPA 3000 series iw i4 i5 ex3 ex4 ex5 ex6</t>
  </si>
  <si>
    <t>CD90-INTLK board siutable for Canon FPA3000 series, (P/N BH8-2065-02, 
BG4-8805, BG8-3375</t>
  </si>
  <si>
    <t>52359</t>
  </si>
  <si>
    <t>FPA 3000 series</t>
  </si>
  <si>
    <t>HP-UX Workstation A2615A 9.05 10.20 11.00 11.00 11i</t>
  </si>
  <si>
    <t>PC workstation for Canon FPA3000 series
Model 9000 712/60 A2615A
Product Specifications
HP 9000 / 712-60 Desk top Workstation
60MHz CPU PA-7100LC PA-RISC Processor
1  SE SCSI-2 Interface
1  RS-232 Ports
1  Centronics Port
1  Parallel Port
1  Audio I/O Ports
2  Ethernet Ports
1  Mini-DIN Keyboard Connect
Maximum Memory 128MB
Maximum of 1 SE Internal disk drives
Optional 1.44 floppy
Expansion Slots: 1 General &amp; 1 Teleshared
Supported Operating Systems: HP-UX 11i and below, OpenBSD, NextStep, &amp; 
Linux
Add on interface and graphics cards(optional)
A4013A  RS-232C serial interface board
A4014A  RS-232C serial and LAN AUI interface board
A4015A  RS-232C serial and X.25 interface board
A4217A  Video and LAN AUI interface board
A2827A  Video interface board
A4012A  TeleShare board
A4011A  LAN token ring interface board (for 9.x)
A4011B  LAN token ring interface board (for 10.x)</t>
  </si>
  <si>
    <t>52360</t>
  </si>
  <si>
    <t>Zenith ZPS-250</t>
  </si>
  <si>
    <t>Multiple voltage power supply 250Watts</t>
  </si>
  <si>
    <t>Multiple voltage power supply, submodule on Canon FPA3000 series</t>
  </si>
  <si>
    <t>52362</t>
  </si>
  <si>
    <t>Shimaden SR25-2P-N-00699609</t>
  </si>
  <si>
    <t>PDI CONTROLLER for Canon FPA 3000 series iw i4 i5 ex3 ex4 ex5 ex6</t>
  </si>
  <si>
    <t>Programmable Temp Controller that fits into Canon FPA3000 series
canon p/n
Canon Y75-1143-000</t>
  </si>
  <si>
    <t>52364</t>
  </si>
  <si>
    <t>Temperature controller that fits in Canon FPA3000 series.
canon pn Y75-1143-000</t>
  </si>
  <si>
    <t>52365</t>
  </si>
  <si>
    <t>Temperature controller that fits in Canon FPA3000 series
canon pn y75-1143-000</t>
  </si>
  <si>
    <t>52366</t>
  </si>
  <si>
    <t>Temperature controller that fits ino Canon FPA3000 series
CANON P /N Y75-1143-000</t>
  </si>
  <si>
    <t>52367</t>
  </si>
  <si>
    <t>Chino ES-600</t>
  </si>
  <si>
    <t>Chart Recorder for Canon FPA 3000 series iw i4 i5 ex3 ex4 ex5 ex6</t>
  </si>
  <si>
    <t>Chart recorder suitable for Canon FPA3000 series, see pictures for details. 
see this link for technical details: chino.co.jp/english/products/06_ES.htm</t>
  </si>
  <si>
    <t>52371</t>
  </si>
  <si>
    <t>Fujitsu Denso 4247-E924</t>
  </si>
  <si>
    <t>1ch power supply module for Canon FPA 3000 series iw i4 i5 ex3 ex4 ex5 ex6</t>
  </si>
  <si>
    <t>Power supply module 1 channel</t>
  </si>
  <si>
    <t>52373</t>
  </si>
  <si>
    <t>Fuji Denso 4247-E924</t>
  </si>
  <si>
    <t>1ch power supply module  for Canon FPA 3000 series iw i4 i5 ex3 ex4 ex5 ex6</t>
  </si>
  <si>
    <t>1 channel power supply module</t>
  </si>
  <si>
    <t>52374</t>
  </si>
  <si>
    <t>FUJITSU DENSO 4247-E924</t>
  </si>
  <si>
    <t>1 channel power supply module, 24V 10A out</t>
  </si>
  <si>
    <t>52375</t>
  </si>
  <si>
    <t>52377</t>
  </si>
  <si>
    <t>52379</t>
  </si>
  <si>
    <t>52380</t>
  </si>
  <si>
    <t>52381</t>
  </si>
  <si>
    <t>52382</t>
  </si>
  <si>
    <t>FUJITU DENSO 4247-E924</t>
  </si>
  <si>
    <t>1ch power supply module for  i4, iW, i5, i5+, EX3, EX4, EX5, EX6</t>
  </si>
  <si>
    <t>1 channel power supply module, 24V 10A out.
For models i4, iW, i5, i5+, EX3, EX4, EX5, EX6</t>
  </si>
  <si>
    <t>52383</t>
  </si>
  <si>
    <t>52384</t>
  </si>
  <si>
    <t>52385</t>
  </si>
  <si>
    <t>Fuji Denso 4249-E922</t>
  </si>
  <si>
    <t>4 channel power supply module for Canon FPA 3000 series iw i4 i5 ex3 ex4 ex5 ex6</t>
  </si>
  <si>
    <t>0</t>
  </si>
  <si>
    <t>4 channels power supply module 15V-1.5A</t>
  </si>
  <si>
    <t>52446</t>
  </si>
  <si>
    <t>Fujitsu Denso 4249-E922</t>
  </si>
  <si>
    <t>4 channels power supply module 12V-1.5A each</t>
  </si>
  <si>
    <t>52447</t>
  </si>
  <si>
    <t>Fujitsu Denso 4249-E923</t>
  </si>
  <si>
    <t>4 channels power supply module 15V-1.5A each</t>
  </si>
  <si>
    <t>52448</t>
  </si>
  <si>
    <t>FUJITSU DENSO 4248-E922</t>
  </si>
  <si>
    <t xml:space="preserve">2 channels power supply module for canon fpa 3000 series </t>
  </si>
  <si>
    <t>2 channels power supply module, both channel 12V-8A</t>
  </si>
  <si>
    <t>52449</t>
  </si>
  <si>
    <t>Fuji Denso 4248-E921</t>
  </si>
  <si>
    <t>2 channels power supply module for Canon FPA 3000 series iw i4 i5 ex3 ex4 ex5 ex6</t>
  </si>
  <si>
    <t>2 channels power supply module, both ch 5V-20A</t>
  </si>
  <si>
    <t>52450</t>
  </si>
  <si>
    <t>2 channels power supply module both ch 5V-20A</t>
  </si>
  <si>
    <t>52929</t>
  </si>
  <si>
    <t>Fujitsu Denso 4249-E925</t>
  </si>
  <si>
    <t>4 channels power supply ch1-2 5V-1.5A ch3-4 18V-1.5A</t>
  </si>
  <si>
    <t>53020</t>
  </si>
  <si>
    <t>Fujitsu denso 4250-E921</t>
  </si>
  <si>
    <t>Hi-Voltage power supply for Canon FPA 3000 series iw i4 i5 ex3 ex4 ex5 ex6</t>
  </si>
  <si>
    <t>4 OUT channels 220-380VDC, 2,5KW</t>
  </si>
  <si>
    <t>53021</t>
  </si>
  <si>
    <t>Fujitsu Denso 4250-E921</t>
  </si>
  <si>
    <t>4 channels Hi voltage power supply 220-380VDC-2.5KW</t>
  </si>
  <si>
    <t>53023</t>
  </si>
  <si>
    <t>4 channels high voltage power supply, 220-380VDC, 2.5KW</t>
  </si>
  <si>
    <t>53032</t>
  </si>
  <si>
    <t>Omron APR-S</t>
  </si>
  <si>
    <t>Reverse Phase Relay for Canon FPA 3000 series iw i4 i5 ex3 ex4 ex5 ex6</t>
  </si>
  <si>
    <t>Reverse Phase Relay, see picture for details for Canon FPA 3000 series iw 
i4 i5 ex3 ex4 ex5 ex6</t>
  </si>
  <si>
    <t>53034</t>
  </si>
  <si>
    <t>BG4-8663</t>
  </si>
  <si>
    <t>SCSI EXT board Module for Canon FPA 3000 series iw i4 i5 ex3 ex4 ex5 ex6</t>
  </si>
  <si>
    <t>SCSI EXT module, see pictures for details</t>
  </si>
  <si>
    <t>53041</t>
  </si>
  <si>
    <t>Wafer Cassette holder for FPA 3000 SERIES iw i4 i5 ex3 ex4 ex5 ex6</t>
  </si>
  <si>
    <t>8" cassette holder, see pictures for details</t>
  </si>
  <si>
    <t>53042</t>
  </si>
  <si>
    <t>Cassette holder for Canon FPA 3000 series iw i4 i5 ex3 ex4 ex5 ex6</t>
  </si>
  <si>
    <t>8" Cassette holder, see pictures for details</t>
  </si>
  <si>
    <t>53045</t>
  </si>
  <si>
    <t>Fuji Electric PE-LA 5 D</t>
  </si>
  <si>
    <t>Inductive Linear Sensor for Canon FPA 3000 series iw i4 i5 ex3 ex4 ex5 ex6</t>
  </si>
  <si>
    <t>Inductive linear sensor module for Canon FPA 3000 series iw i4 i5 ex3 ex4 
ex5 ex6</t>
  </si>
  <si>
    <t>53046</t>
  </si>
  <si>
    <t>inductive linear sensor module for Canon FPA 3000 series iw i4 i5 ex3 ex4 
ex5 ex6</t>
  </si>
  <si>
    <t>53047</t>
  </si>
  <si>
    <t>53048</t>
  </si>
  <si>
    <t>BG4-8192-000</t>
  </si>
  <si>
    <t>Intermediate library control board for Canon FPA 3000 series iw i4 i5 ex3 ex4 ex5 ex6</t>
  </si>
  <si>
    <t>Control board suitable for Canon FPA3000 series</t>
  </si>
  <si>
    <t>53049</t>
  </si>
  <si>
    <t>BH8-1768-02</t>
  </si>
  <si>
    <t>Library Sub Board for Canon FPA 3000 series iw i4 i5 ex3 ex4 ex5 ex6</t>
  </si>
  <si>
    <t>Library brd suitable for Canon FPA3000 series (P/N BH8-1768-02, BG4-8194)</t>
  </si>
  <si>
    <t>53050</t>
  </si>
  <si>
    <t>BH8-1818-01</t>
  </si>
  <si>
    <t>LD/PD board for Canon FPA 3000 series iw i4 i5 ex3 ex4 ex5 ex6</t>
  </si>
  <si>
    <t>LD/PD board suitable for Canon FPA3000 series (P/N BH8-1818-01, BG4-6789)</t>
  </si>
  <si>
    <t>53056</t>
  </si>
  <si>
    <t>BG9-4757, BH8--1069-01</t>
  </si>
  <si>
    <t>AF DRV board for Canon FPA 1550 series</t>
  </si>
  <si>
    <t>AF driver board from Canon 1550 MarkIV series</t>
  </si>
  <si>
    <t>53057</t>
  </si>
  <si>
    <t>BG9-4760, BG83111, BH8-1071-02</t>
  </si>
  <si>
    <t>SH/RH board for Canon FPA 1550</t>
  </si>
  <si>
    <t>SH/RH board suitable to Canon 1550MarkIV series</t>
  </si>
  <si>
    <t>53058</t>
  </si>
  <si>
    <t>BG9-4761, BG8-3112, BH8-1071-01</t>
  </si>
  <si>
    <t>SH/RH board FOR CANON FPA SERIES STEPPERS</t>
  </si>
  <si>
    <t>SH/RH board suitable for Canon FPA SERIES</t>
  </si>
  <si>
    <t>53059</t>
  </si>
  <si>
    <t>BH8-1073-01, BG9-4763, BG8-3114</t>
  </si>
  <si>
    <t>PA SENSER board</t>
  </si>
  <si>
    <t>PA SENSE board, suitable on Canon 1550MarkIV series</t>
  </si>
  <si>
    <t>53060</t>
  </si>
  <si>
    <t>BG9-4764, BH8-1074-01</t>
  </si>
  <si>
    <t>PA CCD board for Canon FPA series steppers</t>
  </si>
  <si>
    <t>PA CCD board, suitable for Canon 1550MarkIV series</t>
  </si>
  <si>
    <t>53061</t>
  </si>
  <si>
    <t>BG9-4762, BG8-3113, BH8-1072-01</t>
  </si>
  <si>
    <t>PA STAGE board for Canon 1550MarkIV series</t>
  </si>
  <si>
    <t>PA STAGE board suitable for Canon 1550MarkIV series</t>
  </si>
  <si>
    <t>53062</t>
  </si>
  <si>
    <t>BG9-4758, BG8-3109, BH8-1070-02</t>
  </si>
  <si>
    <t>SC/RC board for Canon FPA series steppers</t>
  </si>
  <si>
    <t xml:space="preserve">SC/RC board, fits into Canon 1550MarkIV series.
</t>
  </si>
  <si>
    <t>53063</t>
  </si>
  <si>
    <t>BG9-4759, BG8-3110, BH8-1070-02</t>
  </si>
  <si>
    <t>SC/RC board for Canon fpa</t>
  </si>
  <si>
    <t>SC/RC board, fits into Canon FPA SERIES</t>
  </si>
  <si>
    <t>53064</t>
  </si>
  <si>
    <t>BG4-8615, BH8-1752-01</t>
  </si>
  <si>
    <t>DAMPER CD board FOR CANON FPA 1550 MARK 4 SERIES STEPPER</t>
  </si>
  <si>
    <t>DAMPER board, fits on Canon 1550MarkIV series.</t>
  </si>
  <si>
    <t>53065</t>
  </si>
  <si>
    <t>BG3-2090, BG8-3484, bh81970-01</t>
  </si>
  <si>
    <t>M-POS Pcb for Canon FPA 1550</t>
  </si>
  <si>
    <t>M POS board, fits on Canon 1550MarkIV series.</t>
  </si>
  <si>
    <t>53066</t>
  </si>
  <si>
    <t xml:space="preserve"> Canon FPA 3000 series iw i4 i5 ex3 ex4 ex5 ex6</t>
  </si>
  <si>
    <t>Pellicle Particle Checker Unit for FPA3000 series stepper</t>
  </si>
  <si>
    <t>Complete subassembly of Pellicle Particle Checker, Boards inside P/N 
BG9-5989, BH8-1843-02, BG8-2693, suitable to work with Canon FPA300 EX3 
series</t>
  </si>
  <si>
    <t>53074</t>
  </si>
  <si>
    <t>FPA 3000 series extended reticle library</t>
  </si>
  <si>
    <t>extended reticle library</t>
  </si>
  <si>
    <t>6 inch</t>
  </si>
  <si>
    <t>Extended reticle library. Compatible with Canon EX series, i4, i5, i5+, 
i5++</t>
  </si>
  <si>
    <t>64277</t>
  </si>
  <si>
    <t>BG4-6777-A301-03</t>
  </si>
  <si>
    <t>Wafer Feed Hand</t>
  </si>
  <si>
    <t>wafer feeding unit type -VI-L (Select) For Canon FPA 3000 series</t>
  </si>
  <si>
    <t>SHELF 4B, Avezzano, Italy</t>
  </si>
  <si>
    <t>80241</t>
  </si>
  <si>
    <t>BG4-6745</t>
  </si>
  <si>
    <t>RC CPU from Canon fpa 3000  series stepper computer</t>
  </si>
  <si>
    <t>SPARES</t>
  </si>
  <si>
    <t>PROCESS MODULE TYPE: MOTOROLA MVME 147-010
Compatibility:-
FPA-3000 EX3 DUV Stepper, FPA-3000 EX4 DUV Stepper, FPA-3000 EX6 DUV 
Stepper, FPA-3000 i4 Stepper, FPA-3000 i5 Stepper, FPA-3000 i5 Stepper, 
FPA-3000 i5+ Stepper, FPA-3000 i5++ Stepper, FPA-3000 iW Stepper, FPA-3000 
MR Stepper</t>
  </si>
  <si>
    <t>80242</t>
  </si>
  <si>
    <t>BG4-7079</t>
  </si>
  <si>
    <t>PC chassis from Canon FPA  series stepper</t>
  </si>
  <si>
    <t>Contains the following boards:-
MVME-147-010 PC CPU Canon P/N BG4-6745
W/F PC-IF Canon P/N BG4-6746
See attached photo for details.</t>
  </si>
  <si>
    <t>80243</t>
  </si>
  <si>
    <t>BG4-6746</t>
  </si>
  <si>
    <t>WF/RC IF from Canon FPA 3000 series stepper computer</t>
  </si>
  <si>
    <t>80248</t>
  </si>
  <si>
    <t>BG4-8193</t>
  </si>
  <si>
    <t>RC LB PCB</t>
  </si>
  <si>
    <t>80249</t>
  </si>
  <si>
    <t>BG4-7001 BH8-1837-01</t>
  </si>
  <si>
    <t>BH8-1837-01 PCB</t>
  </si>
  <si>
    <t>80251</t>
  </si>
  <si>
    <t>BG3-6724A</t>
  </si>
  <si>
    <t>SUB-ASSEMBLY FOR CANON STEPPER</t>
  </si>
  <si>
    <t>UED2-177</t>
  </si>
  <si>
    <t>AVEZZANO,ITALY</t>
  </si>
  <si>
    <t>80253</t>
  </si>
  <si>
    <t>LENS MK4</t>
  </si>
  <si>
    <t>84774</t>
  </si>
  <si>
    <t>Chuck, 8 inch</t>
  </si>
  <si>
    <t>Wafer Chuck for EX3, EX4, i4, i5</t>
  </si>
  <si>
    <t xml:space="preserve">Chuck FOR 8 INCH compatible with Canon  EX3,ex4, I4, I5 scanner
</t>
  </si>
  <si>
    <t>102059</t>
  </si>
  <si>
    <t>FPA 3000 SERIES i4 i5 EX3 EX4 EX5 EX6</t>
  </si>
  <si>
    <t>Spare Parts for Canon FPA-3000 Series</t>
  </si>
  <si>
    <t>27</t>
  </si>
  <si>
    <t>All articles are stored in our warehouse in Avezzano, Italy
Manufacturer
Model
Description
Quantity
Texas Instruments
MC780 - P/N 2540169-0001
CCD Camera
Vexta/Oriental Motor
PH554-NA Stepping
Stepping Motor
Olympus
BA124L001 DC Motor + D500 Gearhead
DC Motor and geardeah
2
ISSOKU
GTR080+208LC5
Miniature Ballscrew
Vexta/Oriental Motor
PX243-03A
Stepping Motor and Frame Lens
Vexta/Oriental Motor
C6415-0915
Stepping Motor and Precision Mechanic
Lenses
-
-
-</t>
  </si>
  <si>
    <t>83551</t>
  </si>
  <si>
    <t>Celerity</t>
  </si>
  <si>
    <t>UFC-1660</t>
  </si>
  <si>
    <t>MFC C2F6 5SLPM</t>
  </si>
  <si>
    <t xml:space="preserve">Used UFC-1660 with calibration data from 2009
RNG: 5SLPM
Gas: C2F6
includes port for monitoring via PC.
See photos.
</t>
  </si>
  <si>
    <t>21122</t>
  </si>
  <si>
    <t>CLEAN ROOM TABLE</t>
  </si>
  <si>
    <t>CLEANROOM TABLE</t>
  </si>
  <si>
    <t>STEEL CLEANROOM TABLE</t>
  </si>
  <si>
    <t>DIMS: 50CM X 90CM X 60 CM (HEIGHT)
WEIGHT: ABOUT 20 KG
HAS AN EARTH POINT
LOCATED IN AVEZZANO, ITALY</t>
  </si>
  <si>
    <t>83569</t>
  </si>
  <si>
    <t>COMPUGRAPHICS</t>
  </si>
  <si>
    <t>CHROME COPY</t>
  </si>
  <si>
    <t>NIKON r1755a TEST RETICLE</t>
  </si>
  <si>
    <t>5 inch</t>
  </si>
  <si>
    <t>21665</t>
  </si>
  <si>
    <t>CONDOR</t>
  </si>
  <si>
    <t>HCC15 3A +</t>
  </si>
  <si>
    <t>POWER SUPPLY UNIT FOR KLA 7700 SURFSCAN</t>
  </si>
  <si>
    <t>I/P 100/120 230/240V OP +/- 15V 3A OR +/-12V 3.4 A 30 day return warranty</t>
  </si>
  <si>
    <t>80211</t>
  </si>
  <si>
    <t>Credence</t>
  </si>
  <si>
    <t>Duo SX PC</t>
  </si>
  <si>
    <t>Credence Duo SX Main PC</t>
  </si>
  <si>
    <t xml:space="preserve">Removed from working system, in Texas warehouse
This is the main Credence Duo PC that was removed from a workingi Credence 
Duo PC, and probably has the software on it. Includes main PC as shown 
along with a iomega Jazz 2GB backup drive installed in PC
Powers up, see photos with lights next to connectors, and CD-ROM shows 
power.
This is all we can determine.
</t>
  </si>
  <si>
    <t>80269</t>
  </si>
  <si>
    <t>671-4283-01</t>
  </si>
  <si>
    <t>Duo SX ROM Sequencer TPI/PD</t>
  </si>
  <si>
    <t>Texas</t>
  </si>
  <si>
    <t>80270</t>
  </si>
  <si>
    <t>671-4331-01</t>
  </si>
  <si>
    <t xml:space="preserve">DUO SX ROM Sequencer </t>
  </si>
  <si>
    <t>80271</t>
  </si>
  <si>
    <t>670-9426-05</t>
  </si>
  <si>
    <t>DUO SX Controller I/O</t>
  </si>
  <si>
    <t xml:space="preserve">Controller I/O Board, removed from working tester.
</t>
  </si>
  <si>
    <t>80272</t>
  </si>
  <si>
    <t>671-0693-04</t>
  </si>
  <si>
    <t>Duo SX DMA2 Controller</t>
  </si>
  <si>
    <t xml:space="preserve">DMA2 Controller for Credence Duo SX Tester
</t>
  </si>
  <si>
    <t>80273</t>
  </si>
  <si>
    <t>671-4043-01</t>
  </si>
  <si>
    <t>DUO SX Test Controller</t>
  </si>
  <si>
    <t xml:space="preserve">Credence Duo SX SX Test controller board, removed from working service.
</t>
  </si>
  <si>
    <t>80274</t>
  </si>
  <si>
    <t>671-4098-952707</t>
  </si>
  <si>
    <t>DUO SX Master Clock Dist.</t>
  </si>
  <si>
    <t>Credence Duo SX Duo Logic 100 board</t>
  </si>
  <si>
    <t>80275</t>
  </si>
  <si>
    <t>671-0951-04</t>
  </si>
  <si>
    <t>DUO SX Analog I/O Board</t>
  </si>
  <si>
    <t>Credence Duo SX Analog I/O Board, removed from working tester
qty 3 available in stock in Texas.</t>
  </si>
  <si>
    <t>80311</t>
  </si>
  <si>
    <t>671-4127-00</t>
  </si>
  <si>
    <t>Scan Memory</t>
  </si>
  <si>
    <t xml:space="preserve">Scan Memory board, removed from working Credence Duo SX Tester
</t>
  </si>
  <si>
    <t>80312</t>
  </si>
  <si>
    <t>671-4359-00</t>
  </si>
  <si>
    <t>DPAC Parallel Pattern Memory</t>
  </si>
  <si>
    <t>Credence Duo SX DPAC Parallel Pattern Memory card, removed from working 
system.</t>
  </si>
  <si>
    <t>80313</t>
  </si>
  <si>
    <t>672-4359-00</t>
  </si>
  <si>
    <t>80314</t>
  </si>
  <si>
    <t>672-6051-03</t>
  </si>
  <si>
    <t>Support Module Interface</t>
  </si>
  <si>
    <t>Credence Duo SX Support Module Interface board, removed from working tester
also have -03 version
Ships FEDEX from our Boerne, TX 78006 warehouse</t>
  </si>
  <si>
    <t>80316</t>
  </si>
  <si>
    <t>671-4270-03</t>
  </si>
  <si>
    <t>Capture Processor</t>
  </si>
  <si>
    <t xml:space="preserve">Credence Duo SX Capture Processor board, removed from working system
Ships Fedex from our Boerne, TX 78006 warehouse.
</t>
  </si>
  <si>
    <t>80317</t>
  </si>
  <si>
    <t>671-2119-00</t>
  </si>
  <si>
    <t>Analog Support Air flow Bus Grant</t>
  </si>
  <si>
    <t>8</t>
  </si>
  <si>
    <t xml:space="preserve">Crecende Analog Support Air Flow / Bus Grant
U4700 U6700
   </t>
  </si>
  <si>
    <t>80318</t>
  </si>
  <si>
    <t>671-4155-05</t>
  </si>
  <si>
    <t>Analog Support Module VHF</t>
  </si>
  <si>
    <t>Credence VHF Analog support card, Credence Duo DuoSX Logic 100 systems</t>
  </si>
  <si>
    <t>80319</t>
  </si>
  <si>
    <t>671-4177-04</t>
  </si>
  <si>
    <t xml:space="preserve">Credence Duo SX Support Module interface board, removed from working system
Will ship FEDEX from our Boerne, TX 78006 Warehouse.
</t>
  </si>
  <si>
    <t>80320</t>
  </si>
  <si>
    <t>671-4351-00</t>
  </si>
  <si>
    <t>Intersegment Communications Connector</t>
  </si>
  <si>
    <t xml:space="preserve">Credence Duo SX Intersegment Communications Connector, removed from working 
tester.
Ships FEDEX from our Boerne, TX 78006 warehouse
</t>
  </si>
  <si>
    <t>81829</t>
  </si>
  <si>
    <t>202-2000-00</t>
  </si>
  <si>
    <t>Credence Duo SX controller</t>
  </si>
  <si>
    <t>Removed from working system, in Texas warehouse
This is the main Credence tester controller with cables.  
Ships from our Boerne, TX Warehouse</t>
  </si>
  <si>
    <t>81864</t>
  </si>
  <si>
    <t>671-4098-02</t>
  </si>
  <si>
    <t xml:space="preserve">Credence Duo SX Clock Dist Board
S9-4006-00671-4098-02
Has Techtrol M4001-1000J onboard.
</t>
  </si>
  <si>
    <t>81866</t>
  </si>
  <si>
    <t>671-4635-01</t>
  </si>
  <si>
    <t>Testhead connector board</t>
  </si>
  <si>
    <t xml:space="preserve">Credeence Duo SX board, removed from working service
Located in our Boerne, TX warehouse
</t>
  </si>
  <si>
    <t>82168</t>
  </si>
  <si>
    <t>671-1461-04</t>
  </si>
  <si>
    <t>Intersegment communications board</t>
  </si>
  <si>
    <t>Credence Intersegment communications board, for credence duo SX tester
located in boerne, TX</t>
  </si>
  <si>
    <t>83559</t>
  </si>
  <si>
    <t>671-4276-50</t>
  </si>
  <si>
    <t>PIN card</t>
  </si>
  <si>
    <t xml:space="preserve">   Digital PIN card 
qty 1 671-4276-50
qty 1 671-4276-52 REV A
678-1659-9911018L
Removed from working tester
qty 3 available
</t>
  </si>
  <si>
    <t>83631</t>
  </si>
  <si>
    <t>071-1022-01</t>
  </si>
  <si>
    <t>Duo &amp; Logic 100 Test System Service Manual</t>
  </si>
  <si>
    <t xml:space="preserve">Complete service manual and wiring diagrams for Credence Duo SX and Logic 
100 systems. Excellent condition
 Located in our Texas warehouse </t>
  </si>
  <si>
    <t>83819</t>
  </si>
  <si>
    <t>671-4359-01</t>
  </si>
  <si>
    <t>84099</t>
  </si>
  <si>
    <t>671-1376-02</t>
  </si>
  <si>
    <t>Analog Power Monitor PCB 584-02</t>
  </si>
  <si>
    <t>84278</t>
  </si>
  <si>
    <t>671-4394-01</t>
  </si>
  <si>
    <t>Test head connector board</t>
  </si>
  <si>
    <t xml:space="preserve">Credence Duo SX test head board, removed from working system
Ships Fedex from our Boerne, TX 78006 warehouse.
</t>
  </si>
  <si>
    <t>84279</t>
  </si>
  <si>
    <t>671-4270-02</t>
  </si>
  <si>
    <t>Capture Processor board 1A</t>
  </si>
  <si>
    <t>84280</t>
  </si>
  <si>
    <t>671-4394-04</t>
  </si>
  <si>
    <t>84281</t>
  </si>
  <si>
    <t>672-6051-01</t>
  </si>
  <si>
    <t>54562</t>
  </si>
  <si>
    <t>CTI cryogenics</t>
  </si>
  <si>
    <t>CRYOTORR-100</t>
  </si>
  <si>
    <t>Cryopump</t>
  </si>
  <si>
    <t>PUMP</t>
  </si>
  <si>
    <t>Suitable for ion implant systems</t>
  </si>
  <si>
    <t>Avezzano, ITALY</t>
  </si>
  <si>
    <t>69855</t>
  </si>
  <si>
    <t>CTI Cryogenics</t>
  </si>
  <si>
    <t>Cryotorr 100</t>
  </si>
  <si>
    <t>pumps</t>
  </si>
  <si>
    <t>Part number 8103055G001 s/n 4L9307922 Last serviced date 6/6/97 In working 
condition CE marked</t>
  </si>
  <si>
    <t>70305</t>
  </si>
  <si>
    <t>EBARA</t>
  </si>
  <si>
    <t>C-1120-008-0001</t>
  </si>
  <si>
    <t>BALL SCREW, APROX 170 CM LENGTH, FOR EBARA FREX 200</t>
  </si>
  <si>
    <t>new in box</t>
  </si>
  <si>
    <t xml:space="preserve">NEW IN BOX
FOR EBARA FREX 200
S/N 070066401
</t>
  </si>
  <si>
    <t>Texas, USA</t>
  </si>
  <si>
    <t>70306</t>
  </si>
  <si>
    <t>Ebara</t>
  </si>
  <si>
    <t>FREX 200 (Spares)</t>
  </si>
  <si>
    <t>PRESSURE SENSITIVE VALVE  FOR EBARA FREX 200</t>
  </si>
  <si>
    <t>new unused</t>
  </si>
  <si>
    <t xml:space="preserve">pressure sensitive valve, 20 TO 350 Pa
FOR EBARA FREX 200
</t>
  </si>
  <si>
    <t>89967</t>
  </si>
  <si>
    <t>ET300WS</t>
  </si>
  <si>
    <t>Turbo pump</t>
  </si>
  <si>
    <t>qty7 available.
Please refer to attached photos for details.</t>
  </si>
  <si>
    <t>95413</t>
  </si>
  <si>
    <t>95416</t>
  </si>
  <si>
    <t>95417</t>
  </si>
  <si>
    <t>95418</t>
  </si>
  <si>
    <t>95420</t>
  </si>
  <si>
    <t>306W</t>
  </si>
  <si>
    <t>Turbo pump controller</t>
  </si>
  <si>
    <t>Weight: 9.5 Kg
Input:
-100/200v 
-50/60Hz
VA: REM01 PWM - 20M
CONT. NO: 6B010 A1
See attached photos for details</t>
  </si>
  <si>
    <t>95421</t>
  </si>
  <si>
    <t>305W</t>
  </si>
  <si>
    <t>Weight: 9.5 Kg
Input:
-100/200v 
-50/60Hz
VA: REM01 PWM - 15M
CONT. NO: 67007 C5
See attached photos for details</t>
  </si>
  <si>
    <t>72127</t>
  </si>
  <si>
    <t>Edwards</t>
  </si>
  <si>
    <t>Speedivalve</t>
  </si>
  <si>
    <t>SPEEDI VALVE</t>
  </si>
  <si>
    <t>At the warehouse of Fabsurplus Italy, location Avezzano 67051 Italy.See 
attached photos for condition.</t>
  </si>
  <si>
    <t>Avezzano, 67051 Italy</t>
  </si>
  <si>
    <t>89969</t>
  </si>
  <si>
    <t>D150</t>
  </si>
  <si>
    <t>Dual GRC unit</t>
  </si>
  <si>
    <t>Facilities</t>
  </si>
  <si>
    <t>-Dual GRC unit-refer to attached photos for details.
-Edwards p/n is A55222110
- includes Edwards p/n A55101054 qty 2
Weight of the dual GRC Unit , including 2 heater units and 2 cartridges: 
384 KG
Approximate crated dimensions: 57 cm x 102 cm x 217 cm (H)</t>
  </si>
  <si>
    <t>95559</t>
  </si>
  <si>
    <t>iQDP40</t>
  </si>
  <si>
    <t>Dry Mechanical Pump</t>
  </si>
  <si>
    <t>-in excellent condition
-At our warehouse in Avezzano, 67051 (AQ) ,near to Rome, in Italy.
-EU voltage setup
Code A532-40-905
Weight: 186 KG
S/N: 006467491
CE MARKED
-SEE ATTACHED PHOTOS FOR DETAILS
-INCLUDES Electrics Module p/n D37207000 with dongle.
-Dims: 90 cm x 44 cm x 70 cm (h)
The iQDP40 Dry pumping System is a microprocessor controlled, modular, dry 
pump package that provides unparalleled control and monitoring facilities. 
The iQ pumping system can be locally controlled by a hand held LCD control 
panel or remotely controlled through a fully customized tool interface. All 
major control elements are located within the footprint of the pumping 
system.The iQ dry pumping system has integrated sensors, which continuously 
monitor key system performance parameters and give advanced warning of 
problems. These pumps have pump and motor temperature sensors installed.
The iQ pumpset parameters can be monitored and displayed through a variety 
of output devices including: Hand-held or panel mounted control module; 
Local PC or laptop computer; OEM specified tool interface; PC as part of a 
fab-wide network. This is a hand held LCD control panel module provides 
access to: system control and configuration; system status and monitored 
values; diagnostics and recommended corrective action. A tool interface 
module can be used to provide a fully customized interface to your process 
tool. It communicates with the iQ pumping system through a screened twisted 
pair cable. It has integral system configuration which check process pump 
service history log, process/tool specific settings, updated on power-on, 
giving maximum pump interchangeability between process tools.</t>
  </si>
  <si>
    <t>80368</t>
  </si>
  <si>
    <t>ENI</t>
  </si>
  <si>
    <t>OEM-6J</t>
  </si>
  <si>
    <t>RF GENERATOR</t>
  </si>
  <si>
    <t xml:space="preserve">ENI OEM 6J, removed from working tool and stored in the SDI warehouse of 
Avezzano Italy. Working condition, but sold as-is.
</t>
  </si>
  <si>
    <t>Avezzano, italy</t>
  </si>
  <si>
    <t>83625</t>
  </si>
  <si>
    <t>HF-3000-50</t>
  </si>
  <si>
    <t>HARMONIC FILTER ASSY</t>
  </si>
  <si>
    <t>HARMONIC FILTER
HF-3000-50
DATE OF MFG 03.29.94
FREQUENCY 13.56 MHz
MAXUMUM POWER 3 KW
MAX AMBIENT TEMP. 45° C
INSERTION LOSS 2,8%
REFLECTED POWER 0076%
WEIGHT: 2 KG.
DIMENSION: 22 CM. X 20 CM. X 19 CM. (H)</t>
  </si>
  <si>
    <t>84764</t>
  </si>
  <si>
    <t>Entegris</t>
  </si>
  <si>
    <t>FOUP 300mm</t>
  </si>
  <si>
    <t>FOUP Entegris Green  SPFGGN-ANSRK-NNN</t>
  </si>
  <si>
    <t>300 mm</t>
  </si>
  <si>
    <t>New Entegris current generation SPECTRA FOUP 300mm
SPFGGN-ANSRK-NNN
Green
Specifications
Dimensions:
Width
416 mm (16.4")
Depth
333 mm (13.1")
Height
335 mm (13.2")
Weight:
Empty
4.2 kg (9.26 lb)
with wafers
7.3 kg (16.09 lb)
Wafer spacing:
10 mm (0.39”)
Capacity:
25 wafers</t>
  </si>
  <si>
    <t>83739</t>
  </si>
  <si>
    <t>ESI</t>
  </si>
  <si>
    <t>44</t>
  </si>
  <si>
    <t>LASER TRIMMER SPARE PARTS</t>
  </si>
  <si>
    <t>System control boards  5
    S/R interface
    LM/LC  2
    IEEE
    Man Functions
Extenders
Linear Motor control cards
Optics
50 VDC Power supply
Linear Motor power amp
Cables
All Tested and ready to go parts
Assortment of small parts
See attached list in excel with links for details regarding each of the 
items available for purchase.
List in html:-
URL 	LOT ID 	Manufacturer 	Model 	Description 	Quantity 	Condition 	
Comments 	Location
https://www.fabsurplus.com/sdi_catalog/salesItemDetails.do?id=83796 	83796 	
ESI 	29286 	ESI pcb Servo Preamp 	1 	excellent 	 Servo Preamp board
Tested good
ESI CKT# 29286
Boerne,TX
https://www.fabsurplus.com/sdi_catalog/salesItemDetails.do?id=83797 	83797 	
ESI 	29282 	ESI pcb Transducer Preamp 	1 	excellent 	Transducer Preamp 
board
Tested good
ESI CKT# 29282
Boerne,TX
https://www.fabsurplus.com/sdi_catalog/salesItemDetails.do?id=83798 	83798 	
ESI 	43175 	4 phase encoder logic assy 	1 	excellent 	4 phase encoder logic 
assy
ckt 43175
Tested good by known refurbisher prior to shipping to our warehouse.
Boerne,TX
https://www.fabsurplus.com/sdi_catalog/salesItemDetails.do?id=83799 	83799 	
ESI 	929284 	MAX Velocity control board 	1 	excellent 	 MAX Velocity 
control board
CKT ASSY 929284
Tested good by known refurbisher prior to shipping to our warehouse.
Boerne,TX
https://www.fabsurplus.com/sdi_catalog/salesItemDetails.do?id=83801 	83801 	
ESI 	40898 	ESI pcb Interrupt control 	1 	excellent 	 InterruptControl 
board
Tested good
ESI CKT# 40898
Boerne,TX
https://www.fabsurplus.com/sdi_catalog/salesItemDetails.do?id=83802 	83802 	
ESI 	42328 	ESI pcb Precharged Servo Preamp 	1 	excellent 	 ESI pcb 
Precharged Servo Preamp
Tested good
ESI CKT# 42328
Boerne,TX
https://www.fabsurplus.com/sdi_catalog/salesItemDetails.do?id=83803 	83803 	
ESI 	29278 	ESI pcb Power Amplifier driver 	1 	excellent 	 Power Amplifier 
driver
Tested good
ESI CKT# 29278
Boerne,TX
https://www.fabsurplus.com/sdi_catalog/salesItemDetails.do?id=83804 	83804 	
ESI 	29800 	Driver power supply 	1 	excellent 	Good, used, tested working 
ESI 29800 power supply
See photos for details
USA voltage setup - 110V
Boerne,TX
https://www.fabsurplus.com/sdi_catalog/salesItemDetails.do?id=83813 	83813 	
ESI 	41751 	Transducer Buffer PCB for ESI 44 	2 	excellent 	Transducer 
Buffer PCB for ESI 44
CKT ASSY 41751
Tested good by known refurbisher prior to shipping to our warehouse.
Boerne,TX
https://www.fabsurplus.com/sdi_catalog/salesItemDetails.do?id=83814 	83814 	
ESI 	42251 	Approach Control PCB for ESI 44 	1 	excellent 	 Approach 
Control PCB for ESI 44
CKT ASSY 42251
Tested good by known refurbisher prior to shipping to our warehouse.
Boerne,TX
https://www.fabsurplus.com/sdi_catalog/salesItemDetails.do?id=83815 	83815 	
ESI 	29292 	ESI pcb Position Encoder Logic 	1 	excellent 	 ESI pcb Position 
Encoder Logic
Tested good
ESI CKT# 29292
Boerne,TX
https://www.fabsurplus.com/sdi_catalog/salesItemDetails.do?id=83816 	83816 	
ESI 	42119 	ESI pcb 4 Phase Control Module 	1 	excellent 	 4 Phase Control 
Module
Tested good
ESI CKT# 42119
Boerne,TX
https://www.fabsurplus.com/sdi_catalog/salesItemDetails.do?id=83817 	83817 	
ESI 	42253 	ESI pcb Power Amplifier driver 	1 	excellent 	 Power Amplifier 
driver
Tested good
ESI CKT# 42253
Boerne,TX
https://www.fabsurplus.com/sdi_catalog/salesItemDetails.do?id=83818 	83818 	
ESI 	42252 	ESI pcb Acceleration Control Assy 	1 	excellent 	Acceleration 
Control Assy
Tested good
ESI CKT# 42252
Boerne,TX
https://www.fabsurplus.com/sdi_catalog/salesItemDetails.do?id=83820 	83820 	
ESI 	24971 	Manual Functions PC Board 	1 	excellent 	 Manual Functions 
Board
CKT ASSY 24971
Tested good by known refurbisher prior to shipping to our warehouse.
Boerne,TX
https://www.fabsurplus.com/sdi_catalog/salesItemDetails.do?id=83822 	83822 	
ESI 	41207 	IEEE 488 Interface 	1 	excellent 	
IEEE 488 Interface pc board
CKT ASSY 41207
Tested good by known refurbisher prior to shipping to our warehouse.
Boerne,TX
https://www.fabsurplus.com/sdi_catalog/salesItemDetails.do?id=83857 	83857 	
ESI 	48503 	Linear motor/Laser Control PC Board 	2 	excellent 	 ESI CKT# 
48503
Linear Motor/Laser Control PC Board
qty 2 available, second board shows problems
Boerne,TX
https://www.fabsurplus.com/sdi_catalog/salesItemDetails.do?id=83858 	83858 	
ESI 	24961 	Extender Board PC Board w/ cables 	2 	excellent 	 ESI CKT# 
24961
Extender Board PC Board w/ cables, Refurbished, tested
qty 2 available
Boerne,TX
https://www.fabsurplus.com/sdi_catalog/salesItemDetails.do?id=83859 	83859 	
ESI 	42356 	S&amp;R Interface PC Board 	1 	excellent 	 ESI CKT# 42356
S&amp;R Interface PC Board, Refurbished, tested
Boerne,TX
https://www.fabsurplus.com/sdi_catalog/salesItemDetails.do?id=83860 	83860 	
ESI 	24955 	Scanner Module PC Board 	3 	excellent 	 Scanner Module Tested 
good
ESI CKT# 24955
Boerne,TX
https://www.fabsurplus.com/sdi_catalog/salesItemDetails.do?id=83936 	83936 	
ESI 	41506 	Bridge Caliobrator PCB for ESI 44 	1 	excellent 	Bridge 
Calibrator
PCB for ESI 44
CKT ASSY 41506
Tested good by known refurbisher prior to shipping to our warehouse.
Boerne,TX
https://www.fabsurplus.com/sdi_catalog/salesItemDetails.do?id=84210 	84210 	
ESI 	Power Assy 	Power supply assy, ESI 44/4400 	1 	excellent 	Good, used, 
bottom assembly for ESI 44 / 4400 laser trimmers
See photos for details
Fans, power supply, etc.
USA voltage setup - 110V
Boerne,TX</t>
  </si>
  <si>
    <t>87092</t>
  </si>
  <si>
    <t>Genmark</t>
  </si>
  <si>
    <t>GB3</t>
  </si>
  <si>
    <t>Robot</t>
  </si>
  <si>
    <t xml:space="preserve">-Sold "as is".
-See attached photos for the condition
-Untested, sold as-is for parts/refurbishment
</t>
  </si>
  <si>
    <t>52166</t>
  </si>
  <si>
    <t>Hitachi</t>
  </si>
  <si>
    <t>545-5515</t>
  </si>
  <si>
    <t>DC power supply module for CD SEM</t>
  </si>
  <si>
    <t>DC power supply module , 5 channels, goes to a Hitachi SEM (P/N 545-5515)</t>
  </si>
  <si>
    <t>AVEZZANO SHELF 3C BOX 4</t>
  </si>
  <si>
    <t>52167</t>
  </si>
  <si>
    <t>6280H</t>
  </si>
  <si>
    <t xml:space="preserve">Power Supply Module 4channels </t>
  </si>
  <si>
    <t>Power Supply module 4channels for Hitachi SEM 6280H, see pictures for 
details</t>
  </si>
  <si>
    <t>52301</t>
  </si>
  <si>
    <t>545-5516</t>
  </si>
  <si>
    <t>7 Channel Power Supply module</t>
  </si>
  <si>
    <t>Power Supply module onboard, 7 channels for Hitachi CD-SEM</t>
  </si>
  <si>
    <t>52312</t>
  </si>
  <si>
    <t>545-5522</t>
  </si>
  <si>
    <t>VG board for CD SEM</t>
  </si>
  <si>
    <t>VG driver board for CD SEM</t>
  </si>
  <si>
    <t>52339</t>
  </si>
  <si>
    <t>545-5521</t>
  </si>
  <si>
    <t>EVAC PCB FOR HITACHI CD-SEM</t>
  </si>
  <si>
    <t>EVAC SEQ P/N 545-5521 board for Hitachi CD-SEM</t>
  </si>
  <si>
    <t>52340</t>
  </si>
  <si>
    <t>545-5537</t>
  </si>
  <si>
    <t>IP-PC2 for cd-sem</t>
  </si>
  <si>
    <t>IP-PC2 board for Hitachi CD-SEM</t>
  </si>
  <si>
    <t>52343</t>
  </si>
  <si>
    <t>377-7592</t>
  </si>
  <si>
    <t>Power Supply Module for CD SEM</t>
  </si>
  <si>
    <t>Hitachi Power Supply module</t>
  </si>
  <si>
    <t>53054</t>
  </si>
  <si>
    <t>HITACHI</t>
  </si>
  <si>
    <t>6280H (SPARES)</t>
  </si>
  <si>
    <t>SORD Computer for cd sem system</t>
  </si>
  <si>
    <t>Complete PC assembly with Centronics Key and external FDD 3.5"</t>
  </si>
  <si>
    <t>86278</t>
  </si>
  <si>
    <t xml:space="preserve">Hitachi </t>
  </si>
  <si>
    <t>6280H CONTROL RACK</t>
  </si>
  <si>
    <t>CD SEM (PARTS)</t>
  </si>
  <si>
    <t>CONTROL RACK</t>
  </si>
  <si>
    <t>102060</t>
  </si>
  <si>
    <t>Control Rack Boards</t>
  </si>
  <si>
    <t>12</t>
  </si>
  <si>
    <t>Boards:
CPU P/N 566-5504
ROM P/N 566-5503
INT/PTM 545-5504
MAG.ADJ. P/N 565-5506
RS232C P/N 545-5505
PANEL/IF 566-5346
C/G RAM P/N 566-5513
CRTC(T) P/N 545-5591
V-AMP (T) P/N 545-5596
NVMEM P/N 545-5598
SCAN CONT 545-5507
HV/LENS P/N 566-5510 LENS N P/N 566-5540</t>
  </si>
  <si>
    <t>83583</t>
  </si>
  <si>
    <t>INFICON</t>
  </si>
  <si>
    <t>850-200-G1</t>
  </si>
  <si>
    <t>LEYBOLD IG 3 VACUUM GAUGE CONTROLLER</t>
  </si>
  <si>
    <t>RS232</t>
  </si>
  <si>
    <t>86677</t>
  </si>
  <si>
    <t xml:space="preserve">InTest </t>
  </si>
  <si>
    <t>Test Head</t>
  </si>
  <si>
    <t>CPIT TEP8 / STFLASH  EPROM / 1792 Test Head</t>
  </si>
  <si>
    <t>16 Channel VI E/M (Fusion CX)
For a Fusion CX tester to interface to the prober.
Packed in original packing materials.
Weight = 17 KG
Dimensions: 47 cm x 56 cm x 28 cm (h)</t>
  </si>
  <si>
    <t>Location IC, Avezzano</t>
  </si>
  <si>
    <t>21667</t>
  </si>
  <si>
    <t>JDS</t>
  </si>
  <si>
    <t>2214-30 SLQ TT</t>
  </si>
  <si>
    <t>Uniphase LASER FOR KLA 7700 SURFSCAN</t>
  </si>
  <si>
    <t>30 day return warranty CAN QUOTE FOR INSTALL</t>
  </si>
  <si>
    <t>84000</t>
  </si>
  <si>
    <t>KLA</t>
  </si>
  <si>
    <t>750-653120-00C0</t>
  </si>
  <si>
    <t>Power Line Conditioner / Transformer for KLA 2122</t>
  </si>
  <si>
    <t xml:space="preserve">9KVA, 30 AMP 50/60Hz
208,240,380,416,480 V Input
Output: 208/120V with taps
Model: 2-2.5% FCAN; 4-2.5% FCBN
Good condition, removed from fab, sealed, and shipped to our warehouse.
Unsealed only to take photos.
</t>
  </si>
  <si>
    <t>84301</t>
  </si>
  <si>
    <t>710-658036-20</t>
  </si>
  <si>
    <t>Alignment Processor board REV C3</t>
  </si>
  <si>
    <t>removed from working tool</t>
  </si>
  <si>
    <t>84302</t>
  </si>
  <si>
    <t>710-658041-20</t>
  </si>
  <si>
    <t>Alignment PRocessor Phase 3 Board REV E0</t>
  </si>
  <si>
    <t>84303</t>
  </si>
  <si>
    <t>710-658046-20</t>
  </si>
  <si>
    <t>PRocessor Board REV E0</t>
  </si>
  <si>
    <t>84304</t>
  </si>
  <si>
    <t>710-658177-20</t>
  </si>
  <si>
    <t>Interpolator phase 3 Board REV F1</t>
  </si>
  <si>
    <t>removed from working tool
second board we have is same part number, listed as X Interpolator</t>
  </si>
  <si>
    <t>84305</t>
  </si>
  <si>
    <t>710-658172-20</t>
  </si>
  <si>
    <t>Y Interpolator C,PH3 Board REV J1</t>
  </si>
  <si>
    <t>84306</t>
  </si>
  <si>
    <t>710-655651-20</t>
  </si>
  <si>
    <t>Cornerturn 3 PC board REV C0</t>
  </si>
  <si>
    <t>84307</t>
  </si>
  <si>
    <t>710-659412-00</t>
  </si>
  <si>
    <t>Mass Memory PCB REV C0</t>
  </si>
  <si>
    <t>84308</t>
  </si>
  <si>
    <t>710-658232-20</t>
  </si>
  <si>
    <t>Memory Controller Phase 3 PC board REV H1</t>
  </si>
  <si>
    <t>84309</t>
  </si>
  <si>
    <t>710-658086-20</t>
  </si>
  <si>
    <t>PC Board, REV E0</t>
  </si>
  <si>
    <t>86304</t>
  </si>
  <si>
    <t>1007</t>
  </si>
  <si>
    <t>Chuck, prober, 6" gold chuck assembly</t>
  </si>
  <si>
    <t xml:space="preserve">Good working condition KLA 1007 Gold Chuck assembly
</t>
  </si>
  <si>
    <t>86672</t>
  </si>
  <si>
    <t>KLA  Tencor</t>
  </si>
  <si>
    <t>710-661729-00</t>
  </si>
  <si>
    <t>PC Board, KLA 21XX</t>
  </si>
  <si>
    <t>87642</t>
  </si>
  <si>
    <t xml:space="preserve">6400 6220 </t>
  </si>
  <si>
    <t>New Cables, box</t>
  </si>
  <si>
    <t>New cables, nos, from KLA, with KLA stickers
includes:
724-00216-01
553-000
11-112528
0063658-000
730-659291-001 arc lamp cable
0243275-002 cable smb6400/hdr,17w5,smb 3
55-0796b J5 uppewr stage interface
located in Texas warehouse</t>
  </si>
  <si>
    <t>34137</t>
  </si>
  <si>
    <t>KLA -Tencor</t>
  </si>
  <si>
    <t>7700m</t>
  </si>
  <si>
    <t xml:space="preserve">p/n 199958 Rev F PCB PSF Driver SFS75 </t>
  </si>
  <si>
    <t xml:space="preserve">Tencor p/n 199958 Rev F
PCB PSF Driver SFS75 </t>
  </si>
  <si>
    <t>83562</t>
  </si>
  <si>
    <t>KLA -TENCOR</t>
  </si>
  <si>
    <t>770O M</t>
  </si>
  <si>
    <t>CONCAVE MIRROR 201969</t>
  </si>
  <si>
    <t>ASSY</t>
  </si>
  <si>
    <t>83580</t>
  </si>
  <si>
    <t>2xx (Defect Highlighting PC)</t>
  </si>
  <si>
    <t>Defect Highlighting PC</t>
  </si>
  <si>
    <t>1.2 FLOPPY DISK DRIVE</t>
  </si>
  <si>
    <t>AST Premium 486/33E PC.
This is a defect highighting PC for a KLA 2xx reticle inspection system.
115/230 V
50/60 Hz
4.2/2.1 A
325 W
AST VGA PLUS
A MB RAM
VOLTAGE 115
500779-001
WEIGHT 14 KG.
DIMENSION:50 CM. X 40 CM. X 17 CM (H)</t>
  </si>
  <si>
    <t>83624</t>
  </si>
  <si>
    <t>8100 (Spares)</t>
  </si>
  <si>
    <t>load lock assembly for CD-SEM</t>
  </si>
  <si>
    <t xml:space="preserve">Parts included in this sub-assembly:-
Granville-Philips vacuum gauge p/n 275071
HIGHT VAKUUM VALVE
P/N L9180-301
M/N NW 16-H/0
15 MICRON
XLA-16
PRESS 10 Pa ATM
TEMP 60 C
SWAGELOK 104588
SS-BNS4-C
WEIGHT: 10 KG.
DIMENSION: 45 CM. X 40 CM. X 25 CM.(H)
</t>
  </si>
  <si>
    <t>21670</t>
  </si>
  <si>
    <t>KLA Tencor</t>
  </si>
  <si>
    <t>213780 REV C</t>
  </si>
  <si>
    <t>PCB PFE 4K MASK ASSY SFS 7500</t>
  </si>
  <si>
    <t>PCB PFE 4K MASK ASSY SFS 7500 30 day return warranty</t>
  </si>
  <si>
    <t>21671</t>
  </si>
  <si>
    <t>244143 REV B</t>
  </si>
  <si>
    <t>PCB ADC PFE I/F 576 ASSY</t>
  </si>
  <si>
    <t>PCB ADC PFE I/F 576 ASSY FOR SURFSCAN 7700 SERIES 30 day return warranty</t>
  </si>
  <si>
    <t>27808</t>
  </si>
  <si>
    <t>KLA TENCOR</t>
  </si>
  <si>
    <t>720-07335-000</t>
  </si>
  <si>
    <t>ADVANTECH COMPUTER ICP-6751</t>
  </si>
  <si>
    <t>34140</t>
  </si>
  <si>
    <t>7700M</t>
  </si>
  <si>
    <t>COMPUTER HARD DISK</t>
  </si>
  <si>
    <t>FORMATTED DOC 6.22 AS FOLLOWS:
CYL HD PRE  LZ  SEC  SIZE
1024  16  -1  1024  63  504MB
WEIGHT: GR700
DIMENSION:28 CM. X 17 CM. X 4 CM.(H)</t>
  </si>
  <si>
    <t>1691</t>
  </si>
  <si>
    <t>KLA-TENCOR</t>
  </si>
  <si>
    <t>259 (spare parts)</t>
  </si>
  <si>
    <t>Reticle Inspection - SPARE PARTS</t>
  </si>
  <si>
    <t>up to 7 inch</t>
  </si>
  <si>
    <t>SPARE PARTS FOR KLA 259 AVAILABLE INCLUDING:- IAS (Image Acquisition 
System), which is a PC based system that allows electronic highlighting of 
the defects captured on a second monitor installed in the unit. Interface 
board of PC is Accurlogic Floppy Drive SIDE3 controller Autofocus laser 
model Uniphase 1103P-0187 dated Jan 1995 Encoders 2500 LPI Mask Holder 
740-100360-00 250 mil 6.0 X 0.250 GW Holder 740-100059-00 250 150mm P1 Mask 
Holder 740-210171-00 250 mil 5.0 X 0.090 Mask Holder 740-210171-00C 250 mil 
5.0 X 0.090 LT Verimask 845 dated 26-sep-91 Dupont master s/n 1063 Slot 1 
710-022400-01 GDC 1 Slot 2 710-022410-01 AR GDC 2 Slot 3 710-023602-00 B 
display system trap, RF Slot 4 710-023256-00 C2 p3 data input Slot 5 
710-023141-00 assy, formatter p3 Slot 8 710-023236-00 B1 scan delay fir 
Slot 10 710-028001-00 A1 IMA Slot 11 710-028014-01 E ADBA Slot 12 
710-028001-00 A1 IM Slot 13 710-023596-00 C2 AED P3 RF Slot 14 
710-023596-00 C2 AED P3 RF Slot 15 710-023596-00 C2 AED P3 RF Slot 16 
710-035524-00 A AP 1 210 series Slot 17 710-039524-01 C AP 2 210 series 
Slot 18 710-028001-00 A1 IM Slot 19 710-028014-00 B3 IMA Slot 20 
710-028001-00 A1 IM Slot 21 710-037887-01 B BMMC M2A with RIA signal mod. 
Slot 23 710-029767-00 D UPLL RF Slot 24 710-036420-00 XB Def. Con . 4-IAS 
compatible-newest version Slot 25 710-036380-00 C IAS parameter 2 Slot 26 
710-023279-00 H2 4/16 level dump Slot 30 710-040042-00 XB e-series 
detector, threshold 2x2 259 M2A Slot 31 710-023455-00 XC e-series detector, 
compare, 21xe Slot 32 710-029694-00 XF e-series detector,data 259 ROQ Slot 
33 710-023455-00 XC e-series detector, compare, 21xe Slot 35 710-023589-00 
B2 servo 1 III Slot 36 710-029421-00 C2 servo 2 III Slot 37 710-039924-00 
A1 servo 3 IV Slot 38 710-028287-01 G1 servo 4 II Slot 39 710-023599-01 B1 
Computer IF (RF) Slot 42 710-037718-00 C SBC 3.5 inch floppy Slot 43 
710-023273-00 C 512 K ram, 210 series Slot 44 710-037717-00 A FDD 
controller, 3.5 inch 710-029924-00 F Preprocessor 1 (RF) 710-029927-00 E 
Preprocessor 2 (RF) 710-037889-00 PP IO 710-036106-00 D IAS control 3- 
e-series only 710-029978-00 XE CF Control M2A only 710-029946-00 XE CF M2A 
only 710-029903-00 RH channel digitizer M2A 710-037699-00 XA1 gain/offset 
testpoint board</t>
  </si>
  <si>
    <t>Trim, Ireland</t>
  </si>
  <si>
    <t>18598</t>
  </si>
  <si>
    <t>5xxx Spare Parts</t>
  </si>
  <si>
    <t>Set of Spare Parts from a KLA 5015</t>
  </si>
  <si>
    <t>150 mm</t>
  </si>
  <si>
    <t>From serial number 203. Spare parts consisting of: -set of electronics 
boards -ORIEL illuminator -Optical parts -Lamp housing Barrier bagged, 
warehoused at warehouse of SDI, Avezzano, Italy</t>
  </si>
  <si>
    <t>Avezzano italy</t>
  </si>
  <si>
    <t>18599</t>
  </si>
  <si>
    <t>KLA-Tencor</t>
  </si>
  <si>
    <t>710-401249-01 Rev F</t>
  </si>
  <si>
    <t>DRIVER BOARD for KLA 5xxx</t>
  </si>
  <si>
    <t>PCB  for KLA 5xxx</t>
  </si>
  <si>
    <t>18600</t>
  </si>
  <si>
    <t>Driver Board  for KLA 5xxx</t>
  </si>
  <si>
    <t>18602</t>
  </si>
  <si>
    <t>750-40426.. 5xxx Spare Part</t>
  </si>
  <si>
    <t>BIT 3 COMPUTER COP for 5xxx Spare Part</t>
  </si>
  <si>
    <t>PCB 5xxx Spare Part. Used Part, removed from a system in working condition.</t>
  </si>
  <si>
    <t>7P Irish warehouse</t>
  </si>
  <si>
    <t>18603</t>
  </si>
  <si>
    <t>710-401536-00 FOR kla 5XXX</t>
  </si>
  <si>
    <t>ASSY NO 401536 00 ENCODER INTERFACE</t>
  </si>
  <si>
    <t>18604</t>
  </si>
  <si>
    <t>710-401249-00 REV E for kla 5xxx</t>
  </si>
  <si>
    <t>18605</t>
  </si>
  <si>
    <t>710-404146-00 REV A for KLA 5XXX</t>
  </si>
  <si>
    <t>ASSY BOARD FOR KLA 5XXX</t>
  </si>
  <si>
    <t>18606</t>
  </si>
  <si>
    <t>750-400159-00 REV A for KLA 5xxx</t>
  </si>
  <si>
    <t>MATROX VIP 1024 for a KLA 5XXX overlay system</t>
  </si>
  <si>
    <t>18607</t>
  </si>
  <si>
    <t>730-400083-00 REV G for a KLA 5xxx</t>
  </si>
  <si>
    <t>PZT CONTROLLER for a KLA 5xxx system</t>
  </si>
  <si>
    <t>18608</t>
  </si>
  <si>
    <t>712-404056-00 Rev B for a KLA 5xxx</t>
  </si>
  <si>
    <t>ASSY BOARD for a KLA 5xxx overlay system</t>
  </si>
  <si>
    <t>Rev. B</t>
  </si>
  <si>
    <t>18609</t>
  </si>
  <si>
    <t>710-400412-00 Rev K</t>
  </si>
  <si>
    <t>PCB for a KLA 5xxx system</t>
  </si>
  <si>
    <t>sp</t>
  </si>
  <si>
    <t>18610</t>
  </si>
  <si>
    <t>18611</t>
  </si>
  <si>
    <t>750-400339-00 Rev H from a KLA 5xxx</t>
  </si>
  <si>
    <t>18612</t>
  </si>
  <si>
    <t>073-401-320 for a kla 5xxx</t>
  </si>
  <si>
    <t>AIRLOK PCB for a KLA 5xxx system</t>
  </si>
  <si>
    <t>Avezzano Italy</t>
  </si>
  <si>
    <t>18622</t>
  </si>
  <si>
    <t>750-404260 for KLA 5XXX</t>
  </si>
  <si>
    <t>18632</t>
  </si>
  <si>
    <t>18634</t>
  </si>
  <si>
    <t>POWER SUPPLY LAMBDA</t>
  </si>
  <si>
    <t>Rev. A</t>
  </si>
  <si>
    <t>POWER SUPPLY</t>
  </si>
  <si>
    <t>18635</t>
  </si>
  <si>
    <t>851391-101</t>
  </si>
  <si>
    <t xml:space="preserve">LH RESEARCH </t>
  </si>
  <si>
    <t>REV.B</t>
  </si>
  <si>
    <t>27806</t>
  </si>
  <si>
    <t>TFE Gun Controller</t>
  </si>
  <si>
    <t>Gun Controller Chassis  Part No 720-05888-000</t>
  </si>
  <si>
    <t>Quantuty 2 Available SN: 102-42 SN: 098-42S Rev C
WEIGHT 15 KG.
DIMENSIONS:43CM X 41CM X 14CM (H)</t>
  </si>
  <si>
    <t>12F Avezzano, Italy</t>
  </si>
  <si>
    <t>34125</t>
  </si>
  <si>
    <t>7700m (spares)</t>
  </si>
  <si>
    <t>Mirror Assy Flat</t>
  </si>
  <si>
    <t>34127</t>
  </si>
  <si>
    <t>7700m (Spares)</t>
  </si>
  <si>
    <t>p/n 186392A  PCB Controller Handler</t>
  </si>
  <si>
    <t xml:space="preserve"> - Tencor part number 186392A
 - PCB Controller Handler</t>
  </si>
  <si>
    <t>34129</t>
  </si>
  <si>
    <t>p/n 172502-F  PCB Universal Handler</t>
  </si>
  <si>
    <t>Tencor p/n 172502-F  PCB Universal Handler</t>
  </si>
  <si>
    <t>34130</t>
  </si>
  <si>
    <t>KLA-tencor</t>
  </si>
  <si>
    <t>18458 Rev B  $ CH Motor Control</t>
  </si>
  <si>
    <t xml:space="preserve">4-channel PWM Motor Drive PCB
Tencor p/n 18458
</t>
  </si>
  <si>
    <t>34134</t>
  </si>
  <si>
    <t>210617 rev B PCB Filter Optical</t>
  </si>
  <si>
    <t>34136</t>
  </si>
  <si>
    <t>p/n 099660 Handler back plane PCB</t>
  </si>
  <si>
    <t>Tencor p/n 099660 Handler back plane PCB</t>
  </si>
  <si>
    <t>34142</t>
  </si>
  <si>
    <t>7700m  and FLX</t>
  </si>
  <si>
    <t xml:space="preserve">184527 Rev H Robot parts Assy </t>
  </si>
  <si>
    <t>including the 3 interface boards from the robot shown in the attached 
pictures.</t>
  </si>
  <si>
    <t>34148</t>
  </si>
  <si>
    <t>p/n 210595 Rev B Optical Filter PCB</t>
  </si>
  <si>
    <t>Tencor p/n 210595 Rev B Optical Filter PCB</t>
  </si>
  <si>
    <t>34150</t>
  </si>
  <si>
    <t>242163 Rev B  PCB  ADC-PFE Interface S76</t>
  </si>
  <si>
    <t>Tencor p/n 242163 Rev B 
PCB  ADC-PFE Interface S76</t>
  </si>
  <si>
    <t>34152</t>
  </si>
  <si>
    <t xml:space="preserve">p/n 213780 Rev C  PCB  MASK SFS </t>
  </si>
  <si>
    <t>34153</t>
  </si>
  <si>
    <t>Fresnel Lens / Mirror</t>
  </si>
  <si>
    <t>52151</t>
  </si>
  <si>
    <t>Hamamatsu R1924A</t>
  </si>
  <si>
    <t>Photomultiplier</t>
  </si>
  <si>
    <t>Linear PMT p/n R1924A Compatible with KLA-Tencor AIT 1 and 2</t>
  </si>
  <si>
    <t>53035</t>
  </si>
  <si>
    <t>2132</t>
  </si>
  <si>
    <t>Wafer chuck, 8"</t>
  </si>
  <si>
    <t>Wafer chuck for 2132, see images for details.
Located in Naples, Italy.</t>
  </si>
  <si>
    <t>53227</t>
  </si>
  <si>
    <t>251739</t>
  </si>
  <si>
    <t>CH3 PMT OPTICS ASSY AIT2</t>
  </si>
  <si>
    <t xml:space="preserve">Good used KLA AIT 2 CH3 PMT  Assembly.
Manufactured by Hamamatsu.
Removed from working tool and stored in our warehouse
priced similarly but we can accept offers.
</t>
  </si>
  <si>
    <t>83621</t>
  </si>
  <si>
    <t xml:space="preserve">Loadlock assembly for CD-SEM </t>
  </si>
  <si>
    <t>0,4-0,7 MPa</t>
  </si>
  <si>
    <t xml:space="preserve">New unused and in original packaging, opened only for cataloguing.
Part numbers included:-
SMC HIGH VACUUM VALVE
PRESS 10Pa ATM
TEMP-60C
OPERATING PRESS 0,4-0,7 MPa
15 MICRON
XLA-16
SWAGELOK 104588
SS-BNS4-C
Granville Philips vacuum gauge p/n 275071
WEIGHT: 10 KG.
DIMENSION: 45 CM. X 39 CM. X 24 CM.(H)
Includes p/n 740-03590-01
</t>
  </si>
  <si>
    <t>83929</t>
  </si>
  <si>
    <t>720-02847-000</t>
  </si>
  <si>
    <t>MCA Module P/N 720-02847-000 for CD-SEM 81xx</t>
  </si>
  <si>
    <t xml:space="preserve">P/N 720-02847-000
REV:D
WEIGHT: GR.300
DIMENSION: 12 CM. X 14 CM. X 4 CM. (H)
</t>
  </si>
  <si>
    <t>83930</t>
  </si>
  <si>
    <t>720-02964-000B</t>
  </si>
  <si>
    <t>PICOAMP II for KLA 81xx CD SEM</t>
  </si>
  <si>
    <t xml:space="preserve">P/N:720-02964-000
REV:B
WEIGHT: GR.250
DIMENSION: 13 CM. X 10 CM. X 4 CM. (H) FOR EACH
</t>
  </si>
  <si>
    <t>84054</t>
  </si>
  <si>
    <t>Motorized slit assembly for CD SEM</t>
  </si>
  <si>
    <t xml:space="preserve">TESTED
THETA:.30.50
REACH:30.45.60
APR.98223
DET:8921
WEIGHT: 2,3 KG.
DIMENSION: 10 X 10 X 49 (H)
FOR EACH
</t>
  </si>
  <si>
    <t>84091</t>
  </si>
  <si>
    <t>113387</t>
  </si>
  <si>
    <t>4-CHANNEL PWM MOTOR DRIVE ASSY for surfscan 7600</t>
  </si>
  <si>
    <t>EDAC  307-072-558-20
WEIGHT: 250 GR
DIMENSION: 25 x 18 x 7 (H)</t>
  </si>
  <si>
    <t>84092</t>
  </si>
  <si>
    <t>655-6500504-00</t>
  </si>
  <si>
    <t>CHUCK 200 MM(8*),2132</t>
  </si>
  <si>
    <t xml:space="preserve">WEIGHT: 500 GR.
DIAMETER: 19 CM. 1,1 CM (H)
</t>
  </si>
  <si>
    <t>77940</t>
  </si>
  <si>
    <t>MKS</t>
  </si>
  <si>
    <t>627BX01MCC1B</t>
  </si>
  <si>
    <t>Baratron 1mbar</t>
  </si>
  <si>
    <t xml:space="preserve">     MKS Baratron 
+/- 15V DC
1mbar
  New in a box, sold as-is, where-is
Ships from our Boerne, TX Warehouse  </t>
  </si>
  <si>
    <t>87366</t>
  </si>
  <si>
    <t>653B-13064</t>
  </si>
  <si>
    <t>used, good condition, 0-90deg</t>
  </si>
  <si>
    <t>101024</t>
  </si>
  <si>
    <t>MKS Instruments</t>
  </si>
  <si>
    <t>162-0040K</t>
  </si>
  <si>
    <t>Inline Pneumatic Valve ISO-KF NW 40 flanges</t>
  </si>
  <si>
    <t>Available in our stock.
Please check pictures below for more information.</t>
  </si>
  <si>
    <t>79968</t>
  </si>
  <si>
    <t>Muegge</t>
  </si>
  <si>
    <t>MW2009D-260ED</t>
  </si>
  <si>
    <t>Magnetron Head 2.45GHZ</t>
  </si>
  <si>
    <t>Used Muegge Magnetron head, removed from a working tool in 2012, and placed 
in our Boerne, TX Warehouse. Sold as-is, where-is
Power Supply available separately</t>
  </si>
  <si>
    <t>Boerne, TX 78006</t>
  </si>
  <si>
    <t>82230</t>
  </si>
  <si>
    <t>Controller</t>
  </si>
  <si>
    <t>Controller, CAN controller, L/R sync</t>
  </si>
  <si>
    <t xml:space="preserve">  Used Muegge controller, CAN
Has L/R Sync inputs
Power input, 220V AC
500 K/bits/ CAN control
Removed from working system
sold as-is, where is,. located in our Boerne, TX warehouse
   </t>
  </si>
  <si>
    <t>83597</t>
  </si>
  <si>
    <t>Nitto</t>
  </si>
  <si>
    <t>TT1R2-1</t>
  </si>
  <si>
    <t>teach pendant for robot TT1R2-1</t>
  </si>
  <si>
    <t xml:space="preserve">teach pendant for Nitto HR and DR 8500 tapers and detapers. TOL-O-Matic 
Hand Held Programmer TT1R2-1
Also used for Cybeq robot controllers.
this one is without cable, a few minor scratches, but good used working 
condition
</t>
  </si>
  <si>
    <t>Boerne Office</t>
  </si>
  <si>
    <t>70300</t>
  </si>
  <si>
    <t>Novascan</t>
  </si>
  <si>
    <t>945-00666-00</t>
  </si>
  <si>
    <t>HALOGEN LAMP</t>
  </si>
  <si>
    <t xml:space="preserve">FOR EBARA FREX 200
</t>
  </si>
  <si>
    <t>83570</t>
  </si>
  <si>
    <t>Leitz</t>
  </si>
  <si>
    <t>512815.20</t>
  </si>
  <si>
    <t>Trinolular Microscope for KLA 51xx with Olympus Eyepieces</t>
  </si>
  <si>
    <t>Overlay Measurement System</t>
  </si>
  <si>
    <t>21666</t>
  </si>
  <si>
    <t>ONE AC CORP</t>
  </si>
  <si>
    <t>FMV 321S</t>
  </si>
  <si>
    <t>TRANSFORMER FOR KLA 7700 SERIES PSU</t>
  </si>
  <si>
    <t>I/P 100-120-200-220-240 V OP 120V AC 12 A 30 day return warranty</t>
  </si>
  <si>
    <t>21123</t>
  </si>
  <si>
    <t>ORIEL</t>
  </si>
  <si>
    <t>68805</t>
  </si>
  <si>
    <t>POWER SUPPLY 40-200 WATTS  FOR MERCURY ARC LAMP</t>
  </si>
  <si>
    <t>UNIVERSAL POWER SUPPLY 40-200 WATTS AND LAMP HOUSE FOR MERCURY ARC LAMP. 
LAMP HOUSE INCLUDES FOCUS MECHANISM AND UV FILTER 220V/115V SWITCHABLE 10A 
POWER SUPPLY 31CM X 41 CM X 14 CM, 5 KG LAMP HOUSE 13CM X 26 CM X 30 CM8 K 
2 KG
WEIGHT 8 KG.</t>
  </si>
  <si>
    <t>83620</t>
  </si>
  <si>
    <t>ULTRAVIOLET LIGHT - LAMP HOUSING</t>
  </si>
  <si>
    <t>LAMP HOUSE FOR MERCURY ARC LAMP. LAMP HOUSE INCLUDES FOCUS MECHANISM AND UV 
FILTER
LAMP HOUSE 13CM X 26 CM X 30 CM K 2 KG
ALSO AVAILABLE - POWER SUPPLY FOR THIS LAMP HOUSE.
SEE SDI ID 21123</t>
  </si>
  <si>
    <t>53053</t>
  </si>
  <si>
    <t>Rorze</t>
  </si>
  <si>
    <t>RR304L90</t>
  </si>
  <si>
    <t>Wafer handling robot, with 5 ceramic robot blades</t>
  </si>
  <si>
    <t>Model RORZE RR304L90 , with 5 ceramic fingers, five wafers at time</t>
  </si>
  <si>
    <t>86303</t>
  </si>
  <si>
    <t>Sankei Giken</t>
  </si>
  <si>
    <t>TCW-12000 CV</t>
  </si>
  <si>
    <t>Process Module Chiller</t>
  </si>
  <si>
    <t xml:space="preserve">See attached photos for details
3 phase 200 V 50/60 Hz 18/20 KVA
</t>
  </si>
  <si>
    <t>avezzano</t>
  </si>
  <si>
    <t>52191</t>
  </si>
  <si>
    <t>Seiko Seiki</t>
  </si>
  <si>
    <t>STP 301H</t>
  </si>
  <si>
    <t>Turbo Pump  Controller Unit</t>
  </si>
  <si>
    <t>Turbo Molecular pump Controller
6 kg 24 cm x 41 cm x 14 cm</t>
  </si>
  <si>
    <t>69878</t>
  </si>
  <si>
    <t>SEIKO SEIKI</t>
  </si>
  <si>
    <t>STP 1000C</t>
  </si>
  <si>
    <t>TURBO PUMP TMP 1000C 250 ISO-K/KF40</t>
  </si>
  <si>
    <t>VACUUM PUMP</t>
  </si>
  <si>
    <t>S/N 0000014025 LOCATED IN AVEZZANO, ITALY 67051 (NEAR ROME) USED
REQUIRES REFURBISHMENT AND CLEANING PRIOR TO USE.
CAN BE SOLD REFURBISHED AT EXTRA COST.
THE CONTROLLER AND THE CONTROL CABLE ARE ALSO AVAILABLE FOR PURCHASE IF 
REQUIRED.
AXCELIS PART NUMBER
3100353</t>
  </si>
  <si>
    <t>71921</t>
  </si>
  <si>
    <t>SCU-1000C</t>
  </si>
  <si>
    <t>Controller for Seiko Seiki STP 1000C Turbo pump</t>
  </si>
  <si>
    <t xml:space="preserve">For Axcelis GSD 200 implanter.
Used , working condition
1200 VA
50/60 HZ 1 PHASE 200-240 VAC
WEIGHT 21 KG
CE MARKED
DIMENSIONS 53 CM X  50 CM X 14 CM
Not included cables.
Pumps is available
</t>
  </si>
  <si>
    <t>20268</t>
  </si>
  <si>
    <t>SEKISUI</t>
  </si>
  <si>
    <t>VANTEC SIGMA 200 K1</t>
  </si>
  <si>
    <t>Antistatic 200 MM Wafer shipping box</t>
  </si>
  <si>
    <t>60 USD each</t>
  </si>
  <si>
    <t>-Designed for storage and transport
-The boxes can also be used not only for silicon wafer but also for 
compound semiconductor wafers.
-Cover in Polycarbonate
-Cushion in antistatic Polypropylene
-Cassette in antistatic Polypropylene
 -Gasket Elastomer
 -Bottom in antistatic Polypropylene
 -either new unused or used once and cleaned and sealed. -see attached 
specification for technical details.
-packed on a pallet ready for shipment
-each pallet contains 90 boxes
-can be sold individually or by the pallet load
-TOTAL 9500 Boxes available</t>
  </si>
  <si>
    <t>78169</t>
  </si>
  <si>
    <t>Sensarray</t>
  </si>
  <si>
    <t>1530D-8-0023</t>
  </si>
  <si>
    <t>Process Probe Instrumented Wafer</t>
  </si>
  <si>
    <t>1500 series TC process probe.
Sensarray's 1500 series of thermocouple process probe temperature 
instrumented wafers and substrates are used as a substitute for actual 
production wafers to capture temerature data experienced by the wafer in 
semiconductor processing equipment.
The type 1530 can be used for hot and cold wall processing systems. The 
wafer has chromel-alumel type K thermocouples bonded into the wafer.
See attached photos for further details of the process specification and 
useage of the wafer.
Located in Naples, Italy.
WEIGHT 850 GRAMMES
DIMENSIONS 51 CM X 32 CM X 5 CM</t>
  </si>
  <si>
    <t>78170</t>
  </si>
  <si>
    <t>Process Prober Instrumented Wafer</t>
  </si>
  <si>
    <t>1500 series TC process probe.
Sensarray's 1500 series of thermocouple process probe temperature 
instrumented wafers and substrates are used as a substitute for actual 
production wafers to capture temerature data experienced by the wafer in 
semiconductor processing equipment.
The type 1530 can be used for hot and cold wall processing systems. The 
wafer has chromel-alumel type K thermocouples bonded into the wafer.
See attached photos for further details of the process specification and 
useage of the wafer.
Located in Naples, Italy.
SERIAL NUMBER 53651
WEIGHT 850 GRAMMES
DIMENSIONS 51 CM X 32 CM X 5 CM</t>
  </si>
  <si>
    <t>53268</t>
  </si>
  <si>
    <t>Sorensen</t>
  </si>
  <si>
    <t>SS200-S0120</t>
  </si>
  <si>
    <t>Power Supply Megatest Part number 113849</t>
  </si>
  <si>
    <t>Megatest Part Number:113849 Vintage 1994 Qty 3
Available Input: 230V 18A Output: 5V 360A</t>
  </si>
  <si>
    <t xml:space="preserve">AVEZZANO </t>
  </si>
  <si>
    <t>84297</t>
  </si>
  <si>
    <t>Staubli</t>
  </si>
  <si>
    <t>308998-001</t>
  </si>
  <si>
    <t>RX90 robot controller</t>
  </si>
  <si>
    <t xml:space="preserve">Staubli / FSI Robot controller for RX90
ASML 4022-485-18511-FET
Excellent condition
</t>
  </si>
  <si>
    <t>84022</t>
  </si>
  <si>
    <t>Sun</t>
  </si>
  <si>
    <t>Ultrasparc 60</t>
  </si>
  <si>
    <t>Unix computer from Teradyne J994</t>
  </si>
  <si>
    <t>Test</t>
  </si>
  <si>
    <t>This is the Sun Microsystems workstation from a Teradyne J994 test system.
It is in working condition.
The exact model is Sun Ultra 60 Creator 3D
P/n 600-6492-01 s/n 019H2A44
The installed hard disk is an IBM DORS-32160 SCSI.
The capacity is 2100 MB
See attached photos for details.
Location of item: Naples office, Napoli 80123 Italy.
Weight and dimensions of item:-
51 cm x 21 cm x 47 cm 17 kg</t>
  </si>
  <si>
    <t>napoli office</t>
  </si>
  <si>
    <t>70302</t>
  </si>
  <si>
    <t>SURPASS</t>
  </si>
  <si>
    <t>PTC 3/8 NU</t>
  </si>
  <si>
    <t>PRESSURE SENSOR FOR EBARA FREX 200</t>
  </si>
  <si>
    <t xml:space="preserve">PTFE PRESSURE SENSOR
FOR EBARA FREX 200
</t>
  </si>
  <si>
    <t>87367</t>
  </si>
  <si>
    <t>SVG</t>
  </si>
  <si>
    <t>99-46450-01</t>
  </si>
  <si>
    <t>9200SE SVG ASML 90 track Z-robot</t>
  </si>
  <si>
    <t>21135</t>
  </si>
  <si>
    <t>TEL TOKYO ELECTRON</t>
  </si>
  <si>
    <t>UPGRADE FOR SCCM OXIDE TOOL</t>
  </si>
  <si>
    <t>KIT FOR UPGRADE FOR SCCM OXIDE TOOL</t>
  </si>
  <si>
    <t>kit for upgrade of sccm oxide tel etcher. refer to the attached parts list 
for details</t>
  </si>
  <si>
    <t>86253</t>
  </si>
  <si>
    <t>2985-429208-W4</t>
  </si>
  <si>
    <t>ACT 12 2985-429208-W4 ADH SUB UNIT BASE ASSY ADHESIVE MODULE</t>
  </si>
  <si>
    <t>for spares use</t>
  </si>
  <si>
    <t xml:space="preserve">Tokyo Electron Hot Plate
Used for ACT12
 2985-429208-W4
300mm ACT 12 2985-429208-W4 ADH SUB UNIT BASE ASSY ADHESIVE MODULE
Used in good condition, needs testing/refurbishment, sold as-is
</t>
  </si>
  <si>
    <t>78168</t>
  </si>
  <si>
    <t>Teradyne</t>
  </si>
  <si>
    <t>950-656-00 rev B</t>
  </si>
  <si>
    <t>PCB from test system</t>
  </si>
  <si>
    <t xml:space="preserve">Teradyne 950-656-00 rev B PCB from teradyne J994 tester.
This board contains also the following sub-assemblies:
Qty 4 950-735-00 rev A
Qty 6 950-597-00 rev A
Weight 4 kg
Dims. 51.5 cm  x 38 cm x 10 cm
</t>
  </si>
  <si>
    <t>Naples Office</t>
  </si>
  <si>
    <t>80215</t>
  </si>
  <si>
    <t>950-662-02/A</t>
  </si>
  <si>
    <t>Teradyne J971 PCB, Removed from working system, warehoused, additional numbers on board 60619 9341</t>
  </si>
  <si>
    <t>80216</t>
  </si>
  <si>
    <t>953-003-01</t>
  </si>
  <si>
    <t>Teradyne J971 PCB, Removed from working system, warehoused, additional numbers on board 7221 9720</t>
  </si>
  <si>
    <t>80217</t>
  </si>
  <si>
    <t>950-542-00</t>
  </si>
  <si>
    <t>Teradyne J971 PCB, Removed from working system, warehoused, additional numbers on board 30420 9208</t>
  </si>
  <si>
    <t>80218</t>
  </si>
  <si>
    <t>950-541-00</t>
  </si>
  <si>
    <t>Teradyne J971 PCB, Removed from working system, warehoused, additional numbers on board /A 53420 9208</t>
  </si>
  <si>
    <t>80219</t>
  </si>
  <si>
    <t>950-421-01/A</t>
  </si>
  <si>
    <t>Teradyne J971 PCB, Removed from working system, warehoused, additional numbers on board /A 61819 9517</t>
  </si>
  <si>
    <t>80220</t>
  </si>
  <si>
    <t>950-713-00</t>
  </si>
  <si>
    <t>Teradyne J971 PCB, Removed from working system, warehoused, additional numbers on board 2220 9702 Z18XX</t>
  </si>
  <si>
    <t>80221</t>
  </si>
  <si>
    <t>950-220-02</t>
  </si>
  <si>
    <t>Teradyne J971 PCB, Removed from working system, warehoused, additional numbers on board /A 42419 9251</t>
  </si>
  <si>
    <t>80222</t>
  </si>
  <si>
    <t>950-777-01</t>
  </si>
  <si>
    <t>Teradyne J971 PCB, Removed from working system, warehoused, additional numbers on board /A 46500L 9513</t>
  </si>
  <si>
    <t>80223</t>
  </si>
  <si>
    <t>950-572-04/A</t>
  </si>
  <si>
    <t>Teradyne J971 PCB, Removed from working system, warehoused, additional numbers on board /A 61219 9345</t>
  </si>
  <si>
    <t>80224</t>
  </si>
  <si>
    <t>950-569-03/A</t>
  </si>
  <si>
    <t>Teradyne J971 PCB, Removed from working system, warehoused, additional numbers on board /A 61419 9314</t>
  </si>
  <si>
    <t>80225</t>
  </si>
  <si>
    <t>950-212-03/B</t>
  </si>
  <si>
    <t>Teradyne J971 PCB, Removed from working system, warehoused, additional numbers on board /B 55119 9328</t>
  </si>
  <si>
    <t>80226</t>
  </si>
  <si>
    <t>950-687-01/D</t>
  </si>
  <si>
    <t>Teradyne J971 PCB, Removed from working system, warehoused, additional numbers on board /D 9752 L200</t>
  </si>
  <si>
    <t>80227</t>
  </si>
  <si>
    <t>950-561-04/A</t>
  </si>
  <si>
    <t>Teradyne J971 PCB, Removed from working system, warehoused, additional numbers on board /A 60620 9547</t>
  </si>
  <si>
    <t>80321</t>
  </si>
  <si>
    <t>880-751-10</t>
  </si>
  <si>
    <t>Teradyne J971 PCB, Removed from working system, warehoused, additional numbers on board 61720 9521</t>
  </si>
  <si>
    <t xml:space="preserve">Teradyne working J971 board, removed from working system
Will ship Fedex in static bags from our Boerne, TX 78006 Warehouse
</t>
  </si>
  <si>
    <t>80322</t>
  </si>
  <si>
    <t>950-421-01</t>
  </si>
  <si>
    <t>Teradyne J971 PCB, Removed from working system, warehoused, additional numbers on board /A 72019 9517</t>
  </si>
  <si>
    <t xml:space="preserve">Excellent condition Teradyne board, removed from working J971 Tester
Sold as-is and ships from our Boerne, TX 78006 Warehouse via FEDEX.
</t>
  </si>
  <si>
    <t>80323</t>
  </si>
  <si>
    <t>950-574-01</t>
  </si>
  <si>
    <t>Teradyne J971 PCB, Removed from working system, warehoused, additional numbers on board /A 71620 8541 Z18xx</t>
  </si>
  <si>
    <t>Excellent condition Teradyne J971 tester board, removed from working system
Will ship FEDEX from our Boerne, TX 78006 Warehouse</t>
  </si>
  <si>
    <t>80324</t>
  </si>
  <si>
    <t>950-568-00</t>
  </si>
  <si>
    <t>Teradyne J971 PCB, Removed from working system, warehoused, additional numbers on board /A 73419 9710 TW568 REV A</t>
  </si>
  <si>
    <t xml:space="preserve">Excellent condition Teradyne J971 tester board, removed from working system
Ships via FEDEX from our Boerne, TX 78006 Warehouse
</t>
  </si>
  <si>
    <t>80325</t>
  </si>
  <si>
    <t>950-566-01</t>
  </si>
  <si>
    <t>Teradyne J971 PCB, Removed from working system, warehoused, additional numbers on board /A 60520 9448</t>
  </si>
  <si>
    <t xml:space="preserve">Excellent condition J971 tester board, removed from working system
Ships FEDEX from our Boerne, TX 78006 Warehouse
</t>
  </si>
  <si>
    <t>80327</t>
  </si>
  <si>
    <t>950-558-00</t>
  </si>
  <si>
    <t>Teradyne J971 PCB, Removed from working system, warehoused, additional numbers on board /A 64620 9509</t>
  </si>
  <si>
    <t xml:space="preserve">Excellent Condition J971 tester board, removed from working system
Will ship FEDEX from our Boerne, TX 78006 warehouse
</t>
  </si>
  <si>
    <t>80328</t>
  </si>
  <si>
    <t>950-560-00</t>
  </si>
  <si>
    <t>Teradyne J971 PCB, Removed from working system, warehoused, additional numbers on board /A 93610 9918</t>
  </si>
  <si>
    <t xml:space="preserve">Excellent condition J971 tester board, removed from working tester
Ships FEDEX from our Boerne, TX 78006 Warehouse.
</t>
  </si>
  <si>
    <t>80329</t>
  </si>
  <si>
    <t>950-562-00</t>
  </si>
  <si>
    <t>Teradyne J971 PCB, Removed from working system, warehoused, additional numbers on board /A 75019 9226</t>
  </si>
  <si>
    <t xml:space="preserve">Excellent condition Teradyne J971 tester board, removed from working tester
Ships FEDEX from our Boerne, TX 78006 Warehouse
</t>
  </si>
  <si>
    <t>80330</t>
  </si>
  <si>
    <t>950-681-00</t>
  </si>
  <si>
    <t>Teradyne J971 PCB, Removed from working system, warehoused, additional numbers on board /A 74920 9319</t>
  </si>
  <si>
    <t xml:space="preserve">Excellent condition Teradyne J971 Tester board, removed from working system
Ships FEDEX from our Boerne, TX 78006 Warehouse
</t>
  </si>
  <si>
    <t>80331</t>
  </si>
  <si>
    <t>950-556-01</t>
  </si>
  <si>
    <t>Teradyne J971 PCB, Removed from working system, warehoused, additional numbers on board /A 80419 94222</t>
  </si>
  <si>
    <t xml:space="preserve">Excellent condition Teradyne J971 Tester board, removed from working system
Ships FEDEX from our Boerne, TX 78006 warehouse
</t>
  </si>
  <si>
    <t>80332</t>
  </si>
  <si>
    <t>950-217-04</t>
  </si>
  <si>
    <t xml:space="preserve">Teradyne J971 PCB, </t>
  </si>
  <si>
    <t>Removed from working system, warehoused, additional numbers on board /B 
61820 9536
Excellent condition Teradyne J971 tester board, removed from working system
Ships FEDEX from our Boerne, TX 78006 Warehouse</t>
  </si>
  <si>
    <t>81836</t>
  </si>
  <si>
    <t>961-129-01</t>
  </si>
  <si>
    <t>Teradyne J971 test system power control panel</t>
  </si>
  <si>
    <t xml:space="preserve">Used Teradyne J971 power control panel
  Good condition, removed from deinstalled system
 </t>
  </si>
  <si>
    <t>82177</t>
  </si>
  <si>
    <t>405-097-00</t>
  </si>
  <si>
    <t>Power Supply 150 Amp, 230 VAC</t>
  </si>
  <si>
    <t xml:space="preserve">    Power Supply 150 Amp, 230VAC 2-output, removed from working service 
from Teradyne J971 tester. Located in our Boerne, TX Warehouse    
</t>
  </si>
  <si>
    <t>82231</t>
  </si>
  <si>
    <t>961-061-00</t>
  </si>
  <si>
    <t>Teradyne J971 Power Supply</t>
  </si>
  <si>
    <t xml:space="preserve">  Used Teradyne J971 power Supply
  Good condition, removed from deinstalled system
 </t>
  </si>
  <si>
    <t>82232</t>
  </si>
  <si>
    <t>961-128-00</t>
  </si>
  <si>
    <t>82925</t>
  </si>
  <si>
    <t>405-155-00</t>
  </si>
  <si>
    <t>83497</t>
  </si>
  <si>
    <t>405-142-00</t>
  </si>
  <si>
    <t xml:space="preserve">    Power Supply 150 Amp, 230VAC 2-output, removed from working service 
from Teradyne J971 tester. Located in our Boerne, TX Warehouse    
(S228) model, Teradyne P# 405-142-00
</t>
  </si>
  <si>
    <t>83561</t>
  </si>
  <si>
    <t>405-167-00</t>
  </si>
  <si>
    <t>Power Supply 8 Amp, 28V</t>
  </si>
  <si>
    <t xml:space="preserve">      Power Supply 8Amp, 28v 2-output, removed from working service from 
Teradyne J971 tester. Located in our Boerne, TX Warehouse    
</t>
  </si>
  <si>
    <t>83566</t>
  </si>
  <si>
    <t>405-096-00</t>
  </si>
  <si>
    <t>Power Supply 150 Amp, 230 VAC (S233)</t>
  </si>
  <si>
    <t xml:space="preserve">    Power Supply 150 Amp, 230VAC 2-output, removed from working service 
from Teradyne J971 tester. Located in our Boerne, TX Warehouse    
Power One
</t>
  </si>
  <si>
    <t>84840</t>
  </si>
  <si>
    <t>880-751-10 /E</t>
  </si>
  <si>
    <t>Precision Measurement unit PCB, REV E</t>
  </si>
  <si>
    <t xml:space="preserve">Teradyne 880-751-10 /E Precision Measurement PCB
Removed from working unit, in static-sensitive wrap, and stored in our 
Texas warehouse. </t>
  </si>
  <si>
    <t>70303</t>
  </si>
  <si>
    <t>THK</t>
  </si>
  <si>
    <t>LMT40UUM+489LFM</t>
  </si>
  <si>
    <t>LEADSCREW  FOR EBARA FREX 200</t>
  </si>
  <si>
    <t xml:space="preserve">LEAD SCREWS
FOR EBARA FREX 200
</t>
  </si>
  <si>
    <t>84078</t>
  </si>
  <si>
    <t>UNIPHASE</t>
  </si>
  <si>
    <t>1103P-0187</t>
  </si>
  <si>
    <t>LASER</t>
  </si>
  <si>
    <t>LASER
WEIGHT: 0,3 KG.
DIMENSION: 3 X3 X 36 (H)</t>
  </si>
  <si>
    <t>72133</t>
  </si>
  <si>
    <t>Varian</t>
  </si>
  <si>
    <t>E17015570</t>
  </si>
  <si>
    <t>SCANACT,COUNTER WEIGHT</t>
  </si>
  <si>
    <t>At the warehouse of Fabsurplus Italy, location Avezzano 67051 Italy.See 
attached photos for condition.
qty 2 available.</t>
  </si>
  <si>
    <t>72134</t>
  </si>
  <si>
    <t>E11002430</t>
  </si>
  <si>
    <t>WAFER COOLING CONTROLLER</t>
  </si>
  <si>
    <t>12L Avezzano, 67051 Italy</t>
  </si>
  <si>
    <t>72136</t>
  </si>
  <si>
    <t>E17064301</t>
  </si>
  <si>
    <t>BEAM SHIELD</t>
  </si>
  <si>
    <t>72138</t>
  </si>
  <si>
    <t>E17032320</t>
  </si>
  <si>
    <t>CHASIS GUIDE M FRME ESSERV</t>
  </si>
  <si>
    <t>72140</t>
  </si>
  <si>
    <t>E11001320 REV B</t>
  </si>
  <si>
    <t>TARGET, FOCUS, FARADAY</t>
  </si>
  <si>
    <t>72141</t>
  </si>
  <si>
    <t>E11002183</t>
  </si>
  <si>
    <t>PEDESTAL ASSY,MULTI 150/200MM</t>
  </si>
  <si>
    <t>72142</t>
  </si>
  <si>
    <t>E11037750 REV 5</t>
  </si>
  <si>
    <t>X',SOURCE HOUSNG,EXTRACTION MANIPULATOR</t>
  </si>
  <si>
    <t>At the warehouse of Fabsurplus Italy, location Avezzano 67051 Italy.See 
attached photos for condition.
needs repairing.</t>
  </si>
  <si>
    <t>72143</t>
  </si>
  <si>
    <t xml:space="preserve">E17026720         </t>
  </si>
  <si>
    <t xml:space="preserve">PLATE,GROUND,GRAPHSCAN-SCAN             </t>
  </si>
  <si>
    <t>72144</t>
  </si>
  <si>
    <t xml:space="preserve">E17026680         </t>
  </si>
  <si>
    <t xml:space="preserve">PLATE,GROUND,GRAPHSCAN                  </t>
  </si>
  <si>
    <t>72145</t>
  </si>
  <si>
    <t>E17101600</t>
  </si>
  <si>
    <t>COVER,DUAL VAPORIZER</t>
  </si>
  <si>
    <t>84082</t>
  </si>
  <si>
    <t>Turbo-V 250 MacroTorr</t>
  </si>
  <si>
    <t>Turbo Pump DN ISO 100 Type</t>
  </si>
  <si>
    <t>New in original packaging.
The packaging has been opened in order to take photos.
Location: Avezzano (AQ) 67051 Italy.
CE marked
Model 9699007 S024
Inlet flange is DN ISO 100 type
S/N 85077
DIMENSION: 40 cm X 30 cm  X 32(H) cm
WEIGHT: 4 KG CA
Pumping speed (l/s)
N 2 : 250 l/s
He: 220 l/s
H 2 : 200 l/s
Compression ratio N 2 : 2 x 10 8
He: 1 x 10 5
H 2 : 1 x 10 4
Base pressure* with recommended mechanical fore-
pump:
2 x 10 -10 mbar (1.5 x 10 -10 Torr)
with recommended diaphragm fore
pump:
2 x 10 -8 mbar (1.5 x 10 -8 Torr)
Inlet flange
DN 100 ISO
Foreline flange NW 16 KF
Rotational speed 56000 RPM
Start-up time &lt; 3 minutes
Recommended
forepump Two stage rotary pump SD-40
Diaphragm pump: MDP 30
Operating
position any
Cooling
requirements Natural air convection
Forced air or water optional
Operating ambient
temperature + 5° C to + 35° C
Coolant water flow: 30 l/h (0.13 GPM)
temperature: + 10° C to + 30° C
pressure: 3 to 4 bar
Bakeout
temperature 120° C at inlet CF flange maximum
80° C with ISO flange
Vibration level
(displacement) &lt; 0.01 μm at inlet flange
Noise level 45 dB (A) at 1 meter
Input 58 Vac, three phase, 933 Hz
Lubricant permanent lubrication
Storage
temperature - 20° C to + 70° C
Weight kg (lbs) ISO: 7.5 (3.4);</t>
  </si>
  <si>
    <t>Avezzano, 67051, Italy</t>
  </si>
  <si>
    <t>92387</t>
  </si>
  <si>
    <t>E11030450 REV 3</t>
  </si>
  <si>
    <t>VERT SCAN ACTUATOR</t>
  </si>
  <si>
    <t>QTY 2
DIMS IN BOX: 60 CM X 37 CM X 38 CM 9H)
WEIGHT 20 KG</t>
  </si>
  <si>
    <t>92468</t>
  </si>
  <si>
    <t>E11040440 Rev 7</t>
  </si>
  <si>
    <t>Secondary workstation for implanter</t>
  </si>
  <si>
    <t>-The remote PC cart for a Varian implanter
-It is mssing the PC
-Parts included:
-Trolley P/N E11040440 Rev 7
-HP Deskjet 560C Printer Varian P/N E20000085
-Varain p/n E20000053</t>
  </si>
  <si>
    <t>95409</t>
  </si>
  <si>
    <t>102593</t>
  </si>
  <si>
    <t>Various</t>
  </si>
  <si>
    <t>Vacuum Valves</t>
  </si>
  <si>
    <t>Various vacuum valves (MKS, Varian, Fuji Seiki)</t>
  </si>
  <si>
    <t>10</t>
  </si>
  <si>
    <t xml:space="preserve">Different Gate Valves for Sale. 
Manufacturer
Model
Description
Quantity
MDC
Kav-100
Pneumatic Valve
2
Fuji Seiki
1100204
Industrial Pump Valve
4
Varian
L6280601
Aluminium Block Valve
2
Nupro/Swagelok
SS-4Bk-1C
Bellows Sealed Valves
7
 </t>
  </si>
  <si>
    <t>101025</t>
  </si>
  <si>
    <t>VAT</t>
  </si>
  <si>
    <t>14040-je24-0004</t>
  </si>
  <si>
    <t>HV Gate Valve</t>
  </si>
  <si>
    <t>Please check pictures below for more information</t>
  </si>
  <si>
    <t>101026</t>
  </si>
  <si>
    <t>101027</t>
  </si>
  <si>
    <t>83826</t>
  </si>
  <si>
    <t>VEXTA</t>
  </si>
  <si>
    <t>UPH569H-B</t>
  </si>
  <si>
    <t>STEPPING MOTOR</t>
  </si>
  <si>
    <t xml:space="preserve">VEXTA STEPPING MOTOR
5-PHASE
0.72/STEP
DC 2.8A
1 OMEGA
SW8 00765
WEIGHT: 1,4 KG.
DIMENSION: 6 CM. X 6 CM. X 13 CM. (H)
</t>
  </si>
  <si>
    <t>82219</t>
  </si>
  <si>
    <t>WAVECREST</t>
  </si>
  <si>
    <t>dts-2070c (-52)</t>
  </si>
  <si>
    <t>Credence Duo Wavecrest digital time controller</t>
  </si>
  <si>
    <t>qty 2 Wavecrest digital time controllers, removed from working Credence Duo 
SX testers.
Boxed, located in our Boerne, TX Warehouse.</t>
  </si>
  <si>
    <t>BOERNE,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</si>
</sst>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0.00;[Red]\-[$$-409]#,##0.00"/>
  </numFmts>
  <fonts count="3" x14ac:knownFonts="1">
    <font>
      <sz val="10"/>
      <name val="Arial"/>
    </font>
    <font>
      <b/>
      <sz val="8"/>
      <name val="Arial"/>
    </font>
    <font>
      <sz val="8"/>
      <name val="Arial"/>
    </font>
  </fonts>
  <fills count="4">
    <fill>
      <patternFill patternType="none"/>
    </fill>
    <fill>
      <patternFill patternType="gray125"/>
    </fill>
    <fill>
      <patternFill patternType="solid">
        <fgColor indexed="55"/>
        <bgColor indexed="23"/>
      </patternFill>
    </fill>
    <fill>
      <patternFill patternType="solid">
        <fgColor indexed="22"/>
        <bgColor indexed="31"/>
      </patternFill>
    </fill>
  </fills>
  <borders count="2">
    <border>
      <left/>
      <right/>
      <top/>
      <bottom/>
      <diagonal/>
    </border>
    <border>
      <left/>
      <right/>
      <top/>
      <bottom style="dashed">
        <color indexed="8"/>
      </bottom>
      <diagonal/>
    </border>
  </borders>
  <cellStyleXfs count="1">
    <xf numFmtId="0" fontId="0" fillId="0" borderId="0"/>
  </cellStyleXfs>
  <cellXfs count="8">
    <xf numFmtId="0" fontId="0" fillId="0" borderId="0" xfId="0"/>
    <xf numFmtId="49" fontId="1" fillId="2" borderId="1" xfId="0" applyNumberFormat="1" applyFont="1" applyFill="1" applyBorder="1"/>
    <xf numFmtId="49" fontId="2" fillId="0" borderId="0" xfId="0" applyNumberFormat="1" applyFont="1" applyFill="1" applyBorder="1"/>
    <xf numFmtId="164" fontId="2" fillId="0" borderId="0" xfId="0" applyNumberFormat="1" applyFont="1" applyFill="1" applyBorder="1"/>
    <xf numFmtId="49" fontId="2" fillId="3" borderId="0" xfId="0" applyNumberFormat="1" applyFont="1" applyFill="1" applyBorder="1"/>
    <xf numFmtId="164" fontId="2" fillId="3" borderId="0" xfId="0" applyNumberFormat="1" applyFont="1" applyFill="1" applyBorder="1"/>
    <xf numFmtId="49" fontId="2" fillId="0" borderId="0" xfId="0" applyNumberFormat="1" applyFont="1" applyFill="1" applyBorder="1" applyAlignment="1">
      <alignment wrapText="1"/>
    </xf>
    <xf numFmtId="49" fontId="2" fillId="3" borderId="0" xfId="0" applyNumberFormat="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536"/>
  <sheetViews>
    <sheetView tabSelected="1" zoomScale="140" zoomScaleNormal="140" workbookViewId="0">
      <selection activeCell="I1" sqref="I1"/>
    </sheetView>
  </sheetViews>
  <sheetFormatPr defaultColWidth="9" defaultRowHeight="13.5" customHeight="1" x14ac:dyDescent="0.25"/>
  <cols>
    <col min="1" max="1" width="9" customWidth="1"/>
    <col min="2" max="2" width="6.1796875" customWidth="1"/>
    <col min="3" max="3" width="12" customWidth="1"/>
    <col min="4" max="4" width="17.6328125" customWidth="1"/>
    <col min="5" max="5" width="33.90625" customWidth="1"/>
    <col min="6" max="6" width="4" customWidth="1"/>
    <col min="7" max="7" width="9" customWidth="1"/>
    <col min="8" max="8" width="8.1796875" customWidth="1"/>
    <col min="9" max="9" width="10.453125" customWidth="1"/>
    <col min="10" max="10" width="40.90625" customWidth="1"/>
    <col min="11" max="11" width="15.81640625" customWidth="1"/>
  </cols>
  <sheetData>
    <row r="1" spans="1:11" ht="13.5" customHeight="1" x14ac:dyDescent="0.25">
      <c r="A1" s="1" t="s">
        <v>0</v>
      </c>
      <c r="B1" s="1" t="s">
        <v>1</v>
      </c>
      <c r="C1" s="1" t="s">
        <v>2</v>
      </c>
      <c r="D1" s="1" t="s">
        <v>3</v>
      </c>
      <c r="E1" s="1" t="s">
        <v>4</v>
      </c>
      <c r="F1" s="1" t="s">
        <v>5</v>
      </c>
      <c r="G1" s="1" t="s">
        <v>6</v>
      </c>
      <c r="H1" s="1" t="s">
        <v>7</v>
      </c>
      <c r="I1" s="1" t="s">
        <v>8</v>
      </c>
      <c r="J1" s="1" t="s">
        <v>9</v>
      </c>
      <c r="K1" s="1" t="s">
        <v>10</v>
      </c>
    </row>
    <row r="2" spans="1:11" ht="13.5" customHeight="1" x14ac:dyDescent="0.25">
      <c r="A2" s="2" t="str">
        <f>HYPERLINK("https://www.fabsurplus.com/sdi_catalog/salesItemDetails.do?id=4247")</f>
        <v>https://www.fabsurplus.com/sdi_catalog/salesItemDetails.do?id=4247</v>
      </c>
      <c r="B2" s="2" t="s">
        <v>11</v>
      </c>
      <c r="C2" s="2" t="s">
        <v>12</v>
      </c>
      <c r="D2" s="2" t="s">
        <v>13</v>
      </c>
      <c r="E2" s="2" t="s">
        <v>14</v>
      </c>
      <c r="F2" s="2" t="s">
        <v>15</v>
      </c>
      <c r="G2" s="2" t="s">
        <v>16</v>
      </c>
      <c r="H2" s="2" t="s">
        <v>17</v>
      </c>
      <c r="I2" s="3">
        <v>100</v>
      </c>
      <c r="J2" s="2"/>
      <c r="K2" s="2" t="s">
        <v>18</v>
      </c>
    </row>
    <row r="3" spans="1:11" ht="13.5" customHeight="1" x14ac:dyDescent="0.25">
      <c r="A3" s="4" t="str">
        <f>HYPERLINK("https://www.fabsurplus.com/sdi_catalog/salesItemDetails.do?id=4249")</f>
        <v>https://www.fabsurplus.com/sdi_catalog/salesItemDetails.do?id=4249</v>
      </c>
      <c r="B3" s="4" t="s">
        <v>19</v>
      </c>
      <c r="C3" s="4" t="s">
        <v>12</v>
      </c>
      <c r="D3" s="4" t="s">
        <v>20</v>
      </c>
      <c r="E3" s="4" t="s">
        <v>21</v>
      </c>
      <c r="F3" s="4" t="s">
        <v>15</v>
      </c>
      <c r="G3" s="4" t="s">
        <v>16</v>
      </c>
      <c r="H3" s="4" t="s">
        <v>17</v>
      </c>
      <c r="I3" s="5">
        <v>200</v>
      </c>
      <c r="J3" s="4"/>
      <c r="K3" s="4" t="s">
        <v>18</v>
      </c>
    </row>
    <row r="4" spans="1:11" ht="13.5" customHeight="1" x14ac:dyDescent="0.25">
      <c r="A4" s="2" t="str">
        <f>HYPERLINK("https://www.fabsurplus.com/sdi_catalog/salesItemDetails.do?id=80194")</f>
        <v>https://www.fabsurplus.com/sdi_catalog/salesItemDetails.do?id=80194</v>
      </c>
      <c r="B4" s="2" t="s">
        <v>22</v>
      </c>
      <c r="C4" s="2" t="s">
        <v>23</v>
      </c>
      <c r="D4" s="2" t="s">
        <v>24</v>
      </c>
      <c r="E4" s="2" t="s">
        <v>25</v>
      </c>
      <c r="F4" s="2" t="s">
        <v>26</v>
      </c>
      <c r="G4" s="2" t="s">
        <v>16</v>
      </c>
      <c r="H4" s="2" t="s">
        <v>17</v>
      </c>
      <c r="I4" s="3">
        <v>800</v>
      </c>
      <c r="J4" s="2" t="s">
        <v>27</v>
      </c>
      <c r="K4" s="2"/>
    </row>
    <row r="5" spans="1:11" ht="13.5" customHeight="1" x14ac:dyDescent="0.25">
      <c r="A5" s="4" t="str">
        <f>HYPERLINK("https://www.fabsurplus.com/sdi_catalog/salesItemDetails.do?id=80195")</f>
        <v>https://www.fabsurplus.com/sdi_catalog/salesItemDetails.do?id=80195</v>
      </c>
      <c r="B5" s="4" t="s">
        <v>28</v>
      </c>
      <c r="C5" s="4" t="s">
        <v>23</v>
      </c>
      <c r="D5" s="4" t="s">
        <v>29</v>
      </c>
      <c r="E5" s="4" t="s">
        <v>25</v>
      </c>
      <c r="F5" s="4" t="s">
        <v>15</v>
      </c>
      <c r="G5" s="4" t="s">
        <v>16</v>
      </c>
      <c r="H5" s="4" t="s">
        <v>17</v>
      </c>
      <c r="I5" s="5">
        <v>800</v>
      </c>
      <c r="J5" s="4" t="s">
        <v>27</v>
      </c>
      <c r="K5" s="4"/>
    </row>
    <row r="6" spans="1:11" ht="13.5" customHeight="1" x14ac:dyDescent="0.25">
      <c r="A6" s="2" t="str">
        <f>HYPERLINK("https://www.fabsurplus.com/sdi_catalog/salesItemDetails.do?id=80196")</f>
        <v>https://www.fabsurplus.com/sdi_catalog/salesItemDetails.do?id=80196</v>
      </c>
      <c r="B6" s="2" t="s">
        <v>30</v>
      </c>
      <c r="C6" s="2" t="s">
        <v>23</v>
      </c>
      <c r="D6" s="2" t="s">
        <v>31</v>
      </c>
      <c r="E6" s="2" t="s">
        <v>25</v>
      </c>
      <c r="F6" s="2" t="s">
        <v>32</v>
      </c>
      <c r="G6" s="2" t="s">
        <v>16</v>
      </c>
      <c r="H6" s="2" t="s">
        <v>17</v>
      </c>
      <c r="I6" s="3">
        <v>800</v>
      </c>
      <c r="J6" s="6" t="s">
        <v>33</v>
      </c>
      <c r="K6" s="2"/>
    </row>
    <row r="7" spans="1:11" ht="13.5" customHeight="1" x14ac:dyDescent="0.25">
      <c r="A7" s="4" t="str">
        <f>HYPERLINK("https://www.fabsurplus.com/sdi_catalog/salesItemDetails.do?id=80197")</f>
        <v>https://www.fabsurplus.com/sdi_catalog/salesItemDetails.do?id=80197</v>
      </c>
      <c r="B7" s="4" t="s">
        <v>34</v>
      </c>
      <c r="C7" s="4" t="s">
        <v>23</v>
      </c>
      <c r="D7" s="4" t="s">
        <v>35</v>
      </c>
      <c r="E7" s="4" t="s">
        <v>25</v>
      </c>
      <c r="F7" s="4" t="s">
        <v>15</v>
      </c>
      <c r="G7" s="4" t="s">
        <v>16</v>
      </c>
      <c r="H7" s="4" t="s">
        <v>17</v>
      </c>
      <c r="I7" s="5">
        <v>800</v>
      </c>
      <c r="J7" s="4" t="s">
        <v>27</v>
      </c>
      <c r="K7" s="4"/>
    </row>
    <row r="8" spans="1:11" ht="13.5" customHeight="1" x14ac:dyDescent="0.25">
      <c r="A8" s="2" t="str">
        <f>HYPERLINK("https://www.fabsurplus.com/sdi_catalog/salesItemDetails.do?id=80198")</f>
        <v>https://www.fabsurplus.com/sdi_catalog/salesItemDetails.do?id=80198</v>
      </c>
      <c r="B8" s="2" t="s">
        <v>36</v>
      </c>
      <c r="C8" s="2" t="s">
        <v>23</v>
      </c>
      <c r="D8" s="2" t="s">
        <v>37</v>
      </c>
      <c r="E8" s="2" t="s">
        <v>25</v>
      </c>
      <c r="F8" s="2" t="s">
        <v>15</v>
      </c>
      <c r="G8" s="2" t="s">
        <v>16</v>
      </c>
      <c r="H8" s="2" t="s">
        <v>17</v>
      </c>
      <c r="I8" s="3">
        <v>800</v>
      </c>
      <c r="J8" s="2" t="s">
        <v>27</v>
      </c>
      <c r="K8" s="2"/>
    </row>
    <row r="9" spans="1:11" ht="13.5" customHeight="1" x14ac:dyDescent="0.25">
      <c r="A9" s="4" t="str">
        <f>HYPERLINK("https://www.fabsurplus.com/sdi_catalog/salesItemDetails.do?id=80199")</f>
        <v>https://www.fabsurplus.com/sdi_catalog/salesItemDetails.do?id=80199</v>
      </c>
      <c r="B9" s="4" t="s">
        <v>38</v>
      </c>
      <c r="C9" s="4" t="s">
        <v>23</v>
      </c>
      <c r="D9" s="4" t="s">
        <v>39</v>
      </c>
      <c r="E9" s="4" t="s">
        <v>25</v>
      </c>
      <c r="F9" s="4" t="s">
        <v>15</v>
      </c>
      <c r="G9" s="4" t="s">
        <v>16</v>
      </c>
      <c r="H9" s="4" t="s">
        <v>17</v>
      </c>
      <c r="I9" s="5">
        <v>800</v>
      </c>
      <c r="J9" s="4" t="s">
        <v>27</v>
      </c>
      <c r="K9" s="4"/>
    </row>
    <row r="10" spans="1:11" ht="13.5" customHeight="1" x14ac:dyDescent="0.25">
      <c r="A10" s="2" t="str">
        <f>HYPERLINK("https://www.fabsurplus.com/sdi_catalog/salesItemDetails.do?id=80200")</f>
        <v>https://www.fabsurplus.com/sdi_catalog/salesItemDetails.do?id=80200</v>
      </c>
      <c r="B10" s="2" t="s">
        <v>40</v>
      </c>
      <c r="C10" s="2" t="s">
        <v>23</v>
      </c>
      <c r="D10" s="2" t="s">
        <v>41</v>
      </c>
      <c r="E10" s="2" t="s">
        <v>25</v>
      </c>
      <c r="F10" s="2" t="s">
        <v>15</v>
      </c>
      <c r="G10" s="2" t="s">
        <v>16</v>
      </c>
      <c r="H10" s="2" t="s">
        <v>17</v>
      </c>
      <c r="I10" s="3">
        <v>800</v>
      </c>
      <c r="J10" s="2" t="s">
        <v>27</v>
      </c>
      <c r="K10" s="2"/>
    </row>
    <row r="11" spans="1:11" ht="13.5" customHeight="1" x14ac:dyDescent="0.25">
      <c r="A11" s="4" t="str">
        <f>HYPERLINK("https://www.fabsurplus.com/sdi_catalog/salesItemDetails.do?id=80201")</f>
        <v>https://www.fabsurplus.com/sdi_catalog/salesItemDetails.do?id=80201</v>
      </c>
      <c r="B11" s="4" t="s">
        <v>42</v>
      </c>
      <c r="C11" s="4" t="s">
        <v>23</v>
      </c>
      <c r="D11" s="4" t="s">
        <v>43</v>
      </c>
      <c r="E11" s="4" t="s">
        <v>25</v>
      </c>
      <c r="F11" s="4" t="s">
        <v>15</v>
      </c>
      <c r="G11" s="4" t="s">
        <v>16</v>
      </c>
      <c r="H11" s="4" t="s">
        <v>17</v>
      </c>
      <c r="I11" s="5">
        <v>800</v>
      </c>
      <c r="J11" s="4" t="s">
        <v>27</v>
      </c>
      <c r="K11" s="4"/>
    </row>
    <row r="12" spans="1:11" ht="13.5" customHeight="1" x14ac:dyDescent="0.25">
      <c r="A12" s="2" t="str">
        <f>HYPERLINK("https://www.fabsurplus.com/sdi_catalog/salesItemDetails.do?id=80202")</f>
        <v>https://www.fabsurplus.com/sdi_catalog/salesItemDetails.do?id=80202</v>
      </c>
      <c r="B12" s="2" t="s">
        <v>44</v>
      </c>
      <c r="C12" s="2" t="s">
        <v>23</v>
      </c>
      <c r="D12" s="2" t="s">
        <v>45</v>
      </c>
      <c r="E12" s="2" t="s">
        <v>46</v>
      </c>
      <c r="F12" s="2" t="s">
        <v>32</v>
      </c>
      <c r="G12" s="2" t="s">
        <v>16</v>
      </c>
      <c r="H12" s="2" t="s">
        <v>17</v>
      </c>
      <c r="I12" s="3">
        <v>800</v>
      </c>
      <c r="J12" s="2" t="s">
        <v>27</v>
      </c>
      <c r="K12" s="2"/>
    </row>
    <row r="13" spans="1:11" ht="13.5" customHeight="1" x14ac:dyDescent="0.25">
      <c r="A13" s="4" t="str">
        <f>HYPERLINK("https://www.fabsurplus.com/sdi_catalog/salesItemDetails.do?id=80203")</f>
        <v>https://www.fabsurplus.com/sdi_catalog/salesItemDetails.do?id=80203</v>
      </c>
      <c r="B13" s="4" t="s">
        <v>47</v>
      </c>
      <c r="C13" s="4" t="s">
        <v>23</v>
      </c>
      <c r="D13" s="4" t="s">
        <v>48</v>
      </c>
      <c r="E13" s="4" t="s">
        <v>25</v>
      </c>
      <c r="F13" s="4" t="s">
        <v>49</v>
      </c>
      <c r="G13" s="4" t="s">
        <v>16</v>
      </c>
      <c r="H13" s="4" t="s">
        <v>17</v>
      </c>
      <c r="I13" s="5">
        <v>800</v>
      </c>
      <c r="J13" s="4" t="s">
        <v>50</v>
      </c>
      <c r="K13" s="4"/>
    </row>
    <row r="14" spans="1:11" ht="13.5" customHeight="1" x14ac:dyDescent="0.25">
      <c r="A14" s="2" t="str">
        <f>HYPERLINK("https://www.fabsurplus.com/sdi_catalog/salesItemDetails.do?id=80204")</f>
        <v>https://www.fabsurplus.com/sdi_catalog/salesItemDetails.do?id=80204</v>
      </c>
      <c r="B14" s="2" t="s">
        <v>51</v>
      </c>
      <c r="C14" s="2" t="s">
        <v>23</v>
      </c>
      <c r="D14" s="2" t="s">
        <v>52</v>
      </c>
      <c r="E14" s="2" t="s">
        <v>25</v>
      </c>
      <c r="F14" s="2" t="s">
        <v>15</v>
      </c>
      <c r="G14" s="2" t="s">
        <v>16</v>
      </c>
      <c r="H14" s="2" t="s">
        <v>17</v>
      </c>
      <c r="I14" s="3">
        <v>800</v>
      </c>
      <c r="J14" s="2" t="s">
        <v>27</v>
      </c>
      <c r="K14" s="2"/>
    </row>
    <row r="15" spans="1:11" ht="13.5" customHeight="1" x14ac:dyDescent="0.25">
      <c r="A15" s="4" t="str">
        <f>HYPERLINK("https://www.fabsurplus.com/sdi_catalog/salesItemDetails.do?id=80205")</f>
        <v>https://www.fabsurplus.com/sdi_catalog/salesItemDetails.do?id=80205</v>
      </c>
      <c r="B15" s="4" t="s">
        <v>53</v>
      </c>
      <c r="C15" s="4" t="s">
        <v>23</v>
      </c>
      <c r="D15" s="4" t="s">
        <v>54</v>
      </c>
      <c r="E15" s="4" t="s">
        <v>25</v>
      </c>
      <c r="F15" s="4" t="s">
        <v>32</v>
      </c>
      <c r="G15" s="4" t="s">
        <v>16</v>
      </c>
      <c r="H15" s="4" t="s">
        <v>17</v>
      </c>
      <c r="I15" s="5">
        <v>800</v>
      </c>
      <c r="J15" s="4" t="s">
        <v>27</v>
      </c>
      <c r="K15" s="4"/>
    </row>
    <row r="16" spans="1:11" ht="13.5" customHeight="1" x14ac:dyDescent="0.25">
      <c r="A16" s="2" t="str">
        <f>HYPERLINK("https://www.fabsurplus.com/sdi_catalog/salesItemDetails.do?id=80206")</f>
        <v>https://www.fabsurplus.com/sdi_catalog/salesItemDetails.do?id=80206</v>
      </c>
      <c r="B16" s="2" t="s">
        <v>55</v>
      </c>
      <c r="C16" s="2" t="s">
        <v>23</v>
      </c>
      <c r="D16" s="2" t="s">
        <v>56</v>
      </c>
      <c r="E16" s="2" t="s">
        <v>25</v>
      </c>
      <c r="F16" s="2" t="s">
        <v>32</v>
      </c>
      <c r="G16" s="2" t="s">
        <v>16</v>
      </c>
      <c r="H16" s="2" t="s">
        <v>17</v>
      </c>
      <c r="I16" s="3">
        <v>800</v>
      </c>
      <c r="J16" s="2" t="s">
        <v>27</v>
      </c>
      <c r="K16" s="2"/>
    </row>
    <row r="17" spans="1:11" ht="13.5" customHeight="1" x14ac:dyDescent="0.25">
      <c r="A17" s="4" t="str">
        <f>HYPERLINK("https://www.fabsurplus.com/sdi_catalog/salesItemDetails.do?id=80208")</f>
        <v>https://www.fabsurplus.com/sdi_catalog/salesItemDetails.do?id=80208</v>
      </c>
      <c r="B17" s="4" t="s">
        <v>57</v>
      </c>
      <c r="C17" s="4" t="s">
        <v>23</v>
      </c>
      <c r="D17" s="4" t="s">
        <v>58</v>
      </c>
      <c r="E17" s="4" t="s">
        <v>25</v>
      </c>
      <c r="F17" s="4" t="s">
        <v>32</v>
      </c>
      <c r="G17" s="4" t="s">
        <v>16</v>
      </c>
      <c r="H17" s="4" t="s">
        <v>17</v>
      </c>
      <c r="I17" s="5">
        <v>800</v>
      </c>
      <c r="J17" s="4" t="s">
        <v>27</v>
      </c>
      <c r="K17" s="4"/>
    </row>
    <row r="18" spans="1:11" ht="13.5" customHeight="1" x14ac:dyDescent="0.25">
      <c r="A18" s="2" t="str">
        <f>HYPERLINK("https://www.fabsurplus.com/sdi_catalog/salesItemDetails.do?id=80209")</f>
        <v>https://www.fabsurplus.com/sdi_catalog/salesItemDetails.do?id=80209</v>
      </c>
      <c r="B18" s="2" t="s">
        <v>59</v>
      </c>
      <c r="C18" s="2" t="s">
        <v>23</v>
      </c>
      <c r="D18" s="2" t="s">
        <v>60</v>
      </c>
      <c r="E18" s="2" t="s">
        <v>25</v>
      </c>
      <c r="F18" s="2" t="s">
        <v>32</v>
      </c>
      <c r="G18" s="2" t="s">
        <v>16</v>
      </c>
      <c r="H18" s="2" t="s">
        <v>17</v>
      </c>
      <c r="I18" s="3">
        <v>800</v>
      </c>
      <c r="J18" s="2" t="s">
        <v>27</v>
      </c>
      <c r="K18" s="2"/>
    </row>
    <row r="19" spans="1:11" ht="13.5" customHeight="1" x14ac:dyDescent="0.25">
      <c r="A19" s="4" t="str">
        <f>HYPERLINK("https://www.fabsurplus.com/sdi_catalog/salesItemDetails.do?id=80210")</f>
        <v>https://www.fabsurplus.com/sdi_catalog/salesItemDetails.do?id=80210</v>
      </c>
      <c r="B19" s="4" t="s">
        <v>61</v>
      </c>
      <c r="C19" s="4" t="s">
        <v>23</v>
      </c>
      <c r="D19" s="4" t="s">
        <v>62</v>
      </c>
      <c r="E19" s="4" t="s">
        <v>25</v>
      </c>
      <c r="F19" s="4" t="s">
        <v>32</v>
      </c>
      <c r="G19" s="4" t="s">
        <v>16</v>
      </c>
      <c r="H19" s="4" t="s">
        <v>17</v>
      </c>
      <c r="I19" s="5">
        <v>800</v>
      </c>
      <c r="J19" s="4" t="s">
        <v>27</v>
      </c>
      <c r="K19" s="4"/>
    </row>
    <row r="20" spans="1:11" ht="13.5" customHeight="1" x14ac:dyDescent="0.25">
      <c r="A20" s="2" t="str">
        <f>HYPERLINK("https://www.fabsurplus.com/sdi_catalog/salesItemDetails.do?id=80293")</f>
        <v>https://www.fabsurplus.com/sdi_catalog/salesItemDetails.do?id=80293</v>
      </c>
      <c r="B20" s="2" t="s">
        <v>63</v>
      </c>
      <c r="C20" s="2" t="s">
        <v>23</v>
      </c>
      <c r="D20" s="2" t="s">
        <v>64</v>
      </c>
      <c r="E20" s="2" t="s">
        <v>25</v>
      </c>
      <c r="F20" s="2" t="s">
        <v>32</v>
      </c>
      <c r="G20" s="2" t="s">
        <v>16</v>
      </c>
      <c r="H20" s="2" t="s">
        <v>17</v>
      </c>
      <c r="I20" s="3">
        <v>800</v>
      </c>
      <c r="J20" s="2" t="s">
        <v>27</v>
      </c>
      <c r="K20" s="2"/>
    </row>
    <row r="21" spans="1:11" ht="13.5" customHeight="1" x14ac:dyDescent="0.25">
      <c r="A21" s="4" t="str">
        <f>HYPERLINK("https://www.fabsurplus.com/sdi_catalog/salesItemDetails.do?id=80294")</f>
        <v>https://www.fabsurplus.com/sdi_catalog/salesItemDetails.do?id=80294</v>
      </c>
      <c r="B21" s="4" t="s">
        <v>65</v>
      </c>
      <c r="C21" s="4" t="s">
        <v>23</v>
      </c>
      <c r="D21" s="4" t="s">
        <v>66</v>
      </c>
      <c r="E21" s="4" t="s">
        <v>25</v>
      </c>
      <c r="F21" s="4" t="s">
        <v>67</v>
      </c>
      <c r="G21" s="4" t="s">
        <v>16</v>
      </c>
      <c r="H21" s="4" t="s">
        <v>17</v>
      </c>
      <c r="I21" s="5">
        <v>800</v>
      </c>
      <c r="J21" s="4" t="s">
        <v>27</v>
      </c>
      <c r="K21" s="4"/>
    </row>
    <row r="22" spans="1:11" ht="13.5" customHeight="1" x14ac:dyDescent="0.25">
      <c r="A22" s="2" t="str">
        <f>HYPERLINK("https://www.fabsurplus.com/sdi_catalog/salesItemDetails.do?id=80295")</f>
        <v>https://www.fabsurplus.com/sdi_catalog/salesItemDetails.do?id=80295</v>
      </c>
      <c r="B22" s="2" t="s">
        <v>68</v>
      </c>
      <c r="C22" s="2" t="s">
        <v>23</v>
      </c>
      <c r="D22" s="2" t="s">
        <v>69</v>
      </c>
      <c r="E22" s="2" t="s">
        <v>25</v>
      </c>
      <c r="F22" s="2" t="s">
        <v>15</v>
      </c>
      <c r="G22" s="2" t="s">
        <v>16</v>
      </c>
      <c r="H22" s="2" t="s">
        <v>17</v>
      </c>
      <c r="I22" s="3">
        <v>800</v>
      </c>
      <c r="J22" s="6" t="s">
        <v>70</v>
      </c>
      <c r="K22" s="2"/>
    </row>
    <row r="23" spans="1:11" ht="13.5" customHeight="1" x14ac:dyDescent="0.25">
      <c r="A23" s="4" t="str">
        <f>HYPERLINK("https://www.fabsurplus.com/sdi_catalog/salesItemDetails.do?id=80296")</f>
        <v>https://www.fabsurplus.com/sdi_catalog/salesItemDetails.do?id=80296</v>
      </c>
      <c r="B23" s="4" t="s">
        <v>71</v>
      </c>
      <c r="C23" s="4" t="s">
        <v>23</v>
      </c>
      <c r="D23" s="4" t="s">
        <v>72</v>
      </c>
      <c r="E23" s="4" t="s">
        <v>25</v>
      </c>
      <c r="F23" s="4" t="s">
        <v>32</v>
      </c>
      <c r="G23" s="4" t="s">
        <v>16</v>
      </c>
      <c r="H23" s="4" t="s">
        <v>17</v>
      </c>
      <c r="I23" s="5">
        <v>800</v>
      </c>
      <c r="J23" s="4" t="s">
        <v>27</v>
      </c>
      <c r="K23" s="4"/>
    </row>
    <row r="24" spans="1:11" ht="13.5" customHeight="1" x14ac:dyDescent="0.25">
      <c r="A24" s="2" t="str">
        <f>HYPERLINK("https://www.fabsurplus.com/sdi_catalog/salesItemDetails.do?id=80297")</f>
        <v>https://www.fabsurplus.com/sdi_catalog/salesItemDetails.do?id=80297</v>
      </c>
      <c r="B24" s="2" t="s">
        <v>73</v>
      </c>
      <c r="C24" s="2" t="s">
        <v>23</v>
      </c>
      <c r="D24" s="2" t="s">
        <v>74</v>
      </c>
      <c r="E24" s="2" t="s">
        <v>25</v>
      </c>
      <c r="F24" s="2" t="s">
        <v>75</v>
      </c>
      <c r="G24" s="2" t="s">
        <v>16</v>
      </c>
      <c r="H24" s="2" t="s">
        <v>17</v>
      </c>
      <c r="I24" s="3">
        <v>800</v>
      </c>
      <c r="J24" s="2" t="s">
        <v>27</v>
      </c>
      <c r="K24" s="2"/>
    </row>
    <row r="25" spans="1:11" ht="13.5" customHeight="1" x14ac:dyDescent="0.25">
      <c r="A25" s="4" t="str">
        <f>HYPERLINK("https://www.fabsurplus.com/sdi_catalog/salesItemDetails.do?id=80298")</f>
        <v>https://www.fabsurplus.com/sdi_catalog/salesItemDetails.do?id=80298</v>
      </c>
      <c r="B25" s="4" t="s">
        <v>76</v>
      </c>
      <c r="C25" s="4" t="s">
        <v>23</v>
      </c>
      <c r="D25" s="4" t="s">
        <v>77</v>
      </c>
      <c r="E25" s="4" t="s">
        <v>25</v>
      </c>
      <c r="F25" s="4" t="s">
        <v>67</v>
      </c>
      <c r="G25" s="4" t="s">
        <v>16</v>
      </c>
      <c r="H25" s="4" t="s">
        <v>17</v>
      </c>
      <c r="I25" s="5">
        <v>800</v>
      </c>
      <c r="J25" s="4" t="s">
        <v>27</v>
      </c>
      <c r="K25" s="4"/>
    </row>
    <row r="26" spans="1:11" ht="13.5" customHeight="1" x14ac:dyDescent="0.25">
      <c r="A26" s="2" t="str">
        <f>HYPERLINK("https://www.fabsurplus.com/sdi_catalog/salesItemDetails.do?id=80299")</f>
        <v>https://www.fabsurplus.com/sdi_catalog/salesItemDetails.do?id=80299</v>
      </c>
      <c r="B26" s="2" t="s">
        <v>78</v>
      </c>
      <c r="C26" s="2" t="s">
        <v>23</v>
      </c>
      <c r="D26" s="2" t="s">
        <v>79</v>
      </c>
      <c r="E26" s="2" t="s">
        <v>25</v>
      </c>
      <c r="F26" s="2" t="s">
        <v>67</v>
      </c>
      <c r="G26" s="2" t="s">
        <v>16</v>
      </c>
      <c r="H26" s="2" t="s">
        <v>17</v>
      </c>
      <c r="I26" s="3">
        <v>800</v>
      </c>
      <c r="J26" s="2" t="s">
        <v>27</v>
      </c>
      <c r="K26" s="2"/>
    </row>
    <row r="27" spans="1:11" ht="13.5" customHeight="1" x14ac:dyDescent="0.25">
      <c r="A27" s="4" t="str">
        <f>HYPERLINK("https://www.fabsurplus.com/sdi_catalog/salesItemDetails.do?id=80300")</f>
        <v>https://www.fabsurplus.com/sdi_catalog/salesItemDetails.do?id=80300</v>
      </c>
      <c r="B27" s="4" t="s">
        <v>80</v>
      </c>
      <c r="C27" s="4" t="s">
        <v>23</v>
      </c>
      <c r="D27" s="4" t="s">
        <v>81</v>
      </c>
      <c r="E27" s="4" t="s">
        <v>25</v>
      </c>
      <c r="F27" s="4" t="s">
        <v>15</v>
      </c>
      <c r="G27" s="4" t="s">
        <v>16</v>
      </c>
      <c r="H27" s="4" t="s">
        <v>17</v>
      </c>
      <c r="I27" s="5">
        <v>800</v>
      </c>
      <c r="J27" s="4" t="s">
        <v>27</v>
      </c>
      <c r="K27" s="4"/>
    </row>
    <row r="28" spans="1:11" ht="13.5" customHeight="1" x14ac:dyDescent="0.25">
      <c r="A28" s="2" t="str">
        <f>HYPERLINK("https://www.fabsurplus.com/sdi_catalog/salesItemDetails.do?id=80301")</f>
        <v>https://www.fabsurplus.com/sdi_catalog/salesItemDetails.do?id=80301</v>
      </c>
      <c r="B28" s="2" t="s">
        <v>82</v>
      </c>
      <c r="C28" s="2" t="s">
        <v>23</v>
      </c>
      <c r="D28" s="2" t="s">
        <v>83</v>
      </c>
      <c r="E28" s="2" t="s">
        <v>25</v>
      </c>
      <c r="F28" s="2" t="s">
        <v>15</v>
      </c>
      <c r="G28" s="2" t="s">
        <v>16</v>
      </c>
      <c r="H28" s="2" t="s">
        <v>17</v>
      </c>
      <c r="I28" s="3">
        <v>800</v>
      </c>
      <c r="J28" s="2" t="s">
        <v>27</v>
      </c>
      <c r="K28" s="2"/>
    </row>
    <row r="29" spans="1:11" ht="13.5" customHeight="1" x14ac:dyDescent="0.25">
      <c r="A29" s="4" t="str">
        <f>HYPERLINK("https://www.fabsurplus.com/sdi_catalog/salesItemDetails.do?id=80302")</f>
        <v>https://www.fabsurplus.com/sdi_catalog/salesItemDetails.do?id=80302</v>
      </c>
      <c r="B29" s="4" t="s">
        <v>84</v>
      </c>
      <c r="C29" s="4" t="s">
        <v>23</v>
      </c>
      <c r="D29" s="4" t="s">
        <v>85</v>
      </c>
      <c r="E29" s="4" t="s">
        <v>25</v>
      </c>
      <c r="F29" s="4" t="s">
        <v>15</v>
      </c>
      <c r="G29" s="4" t="s">
        <v>16</v>
      </c>
      <c r="H29" s="4" t="s">
        <v>17</v>
      </c>
      <c r="I29" s="5">
        <v>1500</v>
      </c>
      <c r="J29" s="7" t="s">
        <v>86</v>
      </c>
      <c r="K29" s="4" t="s">
        <v>87</v>
      </c>
    </row>
    <row r="30" spans="1:11" ht="13.5" customHeight="1" x14ac:dyDescent="0.25">
      <c r="A30" s="2" t="str">
        <f>HYPERLINK("https://www.fabsurplus.com/sdi_catalog/salesItemDetails.do?id=82926")</f>
        <v>https://www.fabsurplus.com/sdi_catalog/salesItemDetails.do?id=82926</v>
      </c>
      <c r="B30" s="2" t="s">
        <v>88</v>
      </c>
      <c r="C30" s="2" t="s">
        <v>23</v>
      </c>
      <c r="D30" s="2" t="s">
        <v>89</v>
      </c>
      <c r="E30" s="2" t="s">
        <v>90</v>
      </c>
      <c r="F30" s="2" t="s">
        <v>15</v>
      </c>
      <c r="G30" s="2" t="s">
        <v>16</v>
      </c>
      <c r="H30" s="2" t="s">
        <v>91</v>
      </c>
      <c r="I30" s="3">
        <v>300</v>
      </c>
      <c r="J30" s="6" t="s">
        <v>92</v>
      </c>
      <c r="K30" s="2" t="s">
        <v>87</v>
      </c>
    </row>
    <row r="31" spans="1:11" ht="13.5" customHeight="1" x14ac:dyDescent="0.25">
      <c r="A31" s="4" t="str">
        <f>HYPERLINK("https://www.fabsurplus.com/sdi_catalog/salesItemDetails.do?id=83498")</f>
        <v>https://www.fabsurplus.com/sdi_catalog/salesItemDetails.do?id=83498</v>
      </c>
      <c r="B31" s="4" t="s">
        <v>93</v>
      </c>
      <c r="C31" s="4" t="s">
        <v>23</v>
      </c>
      <c r="D31" s="4" t="s">
        <v>94</v>
      </c>
      <c r="E31" s="4" t="s">
        <v>95</v>
      </c>
      <c r="F31" s="4" t="s">
        <v>96</v>
      </c>
      <c r="G31" s="4" t="s">
        <v>16</v>
      </c>
      <c r="H31" s="4" t="s">
        <v>17</v>
      </c>
      <c r="I31" s="5">
        <v>800</v>
      </c>
      <c r="J31" s="4" t="s">
        <v>27</v>
      </c>
      <c r="K31" s="4"/>
    </row>
    <row r="32" spans="1:11" ht="13.5" customHeight="1" x14ac:dyDescent="0.25">
      <c r="A32" s="2" t="str">
        <f>HYPERLINK("https://www.fabsurplus.com/sdi_catalog/salesItemDetails.do?id=83499")</f>
        <v>https://www.fabsurplus.com/sdi_catalog/salesItemDetails.do?id=83499</v>
      </c>
      <c r="B32" s="2" t="s">
        <v>97</v>
      </c>
      <c r="C32" s="2" t="s">
        <v>23</v>
      </c>
      <c r="D32" s="2" t="s">
        <v>98</v>
      </c>
      <c r="E32" s="2" t="s">
        <v>25</v>
      </c>
      <c r="F32" s="2" t="s">
        <v>26</v>
      </c>
      <c r="G32" s="2" t="s">
        <v>16</v>
      </c>
      <c r="H32" s="2" t="s">
        <v>17</v>
      </c>
      <c r="I32" s="3">
        <v>800</v>
      </c>
      <c r="J32" s="6" t="s">
        <v>99</v>
      </c>
      <c r="K32" s="2"/>
    </row>
    <row r="33" spans="1:11" ht="13.5" customHeight="1" x14ac:dyDescent="0.25">
      <c r="A33" s="4" t="str">
        <f>HYPERLINK("https://www.fabsurplus.com/sdi_catalog/salesItemDetails.do?id=83500")</f>
        <v>https://www.fabsurplus.com/sdi_catalog/salesItemDetails.do?id=83500</v>
      </c>
      <c r="B33" s="4" t="s">
        <v>100</v>
      </c>
      <c r="C33" s="4" t="s">
        <v>23</v>
      </c>
      <c r="D33" s="4" t="s">
        <v>101</v>
      </c>
      <c r="E33" s="4" t="s">
        <v>25</v>
      </c>
      <c r="F33" s="4" t="s">
        <v>32</v>
      </c>
      <c r="G33" s="4" t="s">
        <v>16</v>
      </c>
      <c r="H33" s="4" t="s">
        <v>17</v>
      </c>
      <c r="I33" s="5">
        <v>800</v>
      </c>
      <c r="J33" s="4" t="s">
        <v>27</v>
      </c>
      <c r="K33" s="4"/>
    </row>
    <row r="34" spans="1:11" ht="13.5" customHeight="1" x14ac:dyDescent="0.25">
      <c r="A34" s="2" t="str">
        <f>HYPERLINK("https://www.fabsurplus.com/sdi_catalog/salesItemDetails.do?id=83501")</f>
        <v>https://www.fabsurplus.com/sdi_catalog/salesItemDetails.do?id=83501</v>
      </c>
      <c r="B34" s="2" t="s">
        <v>102</v>
      </c>
      <c r="C34" s="2" t="s">
        <v>23</v>
      </c>
      <c r="D34" s="2" t="s">
        <v>103</v>
      </c>
      <c r="E34" s="2" t="s">
        <v>25</v>
      </c>
      <c r="F34" s="2" t="s">
        <v>32</v>
      </c>
      <c r="G34" s="2" t="s">
        <v>16</v>
      </c>
      <c r="H34" s="2" t="s">
        <v>17</v>
      </c>
      <c r="I34" s="3">
        <v>500</v>
      </c>
      <c r="J34" s="2" t="s">
        <v>27</v>
      </c>
      <c r="K34" s="2"/>
    </row>
    <row r="35" spans="1:11" ht="13.5" customHeight="1" x14ac:dyDescent="0.25">
      <c r="A35" s="4" t="str">
        <f>HYPERLINK("https://www.fabsurplus.com/sdi_catalog/salesItemDetails.do?id=83502")</f>
        <v>https://www.fabsurplus.com/sdi_catalog/salesItemDetails.do?id=83502</v>
      </c>
      <c r="B35" s="4" t="s">
        <v>104</v>
      </c>
      <c r="C35" s="4" t="s">
        <v>23</v>
      </c>
      <c r="D35" s="4" t="s">
        <v>105</v>
      </c>
      <c r="E35" s="4" t="s">
        <v>25</v>
      </c>
      <c r="F35" s="4" t="s">
        <v>32</v>
      </c>
      <c r="G35" s="4" t="s">
        <v>16</v>
      </c>
      <c r="H35" s="4" t="s">
        <v>17</v>
      </c>
      <c r="I35" s="5">
        <v>900</v>
      </c>
      <c r="J35" s="4" t="s">
        <v>27</v>
      </c>
      <c r="K35" s="4"/>
    </row>
    <row r="36" spans="1:11" ht="13.5" customHeight="1" x14ac:dyDescent="0.25">
      <c r="A36" s="2" t="str">
        <f>HYPERLINK("https://www.fabsurplus.com/sdi_catalog/salesItemDetails.do?id=83550")</f>
        <v>https://www.fabsurplus.com/sdi_catalog/salesItemDetails.do?id=83550</v>
      </c>
      <c r="B36" s="2" t="s">
        <v>106</v>
      </c>
      <c r="C36" s="2" t="s">
        <v>23</v>
      </c>
      <c r="D36" s="2" t="s">
        <v>107</v>
      </c>
      <c r="E36" s="2" t="s">
        <v>108</v>
      </c>
      <c r="F36" s="2" t="s">
        <v>32</v>
      </c>
      <c r="G36" s="2" t="s">
        <v>16</v>
      </c>
      <c r="H36" s="2" t="s">
        <v>91</v>
      </c>
      <c r="I36" s="3">
        <v>300</v>
      </c>
      <c r="J36" s="6" t="s">
        <v>109</v>
      </c>
      <c r="K36" s="2" t="s">
        <v>87</v>
      </c>
    </row>
    <row r="37" spans="1:11" ht="13.5" customHeight="1" x14ac:dyDescent="0.25">
      <c r="A37" s="4" t="str">
        <f>HYPERLINK("https://www.fabsurplus.com/sdi_catalog/salesItemDetails.do?id=89909")</f>
        <v>https://www.fabsurplus.com/sdi_catalog/salesItemDetails.do?id=89909</v>
      </c>
      <c r="B37" s="4" t="s">
        <v>110</v>
      </c>
      <c r="C37" s="4" t="s">
        <v>23</v>
      </c>
      <c r="D37" s="4" t="s">
        <v>111</v>
      </c>
      <c r="E37" s="4" t="s">
        <v>112</v>
      </c>
      <c r="F37" s="4" t="s">
        <v>15</v>
      </c>
      <c r="G37" s="4" t="s">
        <v>16</v>
      </c>
      <c r="H37" s="4" t="s">
        <v>17</v>
      </c>
      <c r="I37" s="5">
        <v>500</v>
      </c>
      <c r="J37" s="7" t="s">
        <v>113</v>
      </c>
      <c r="K37" s="4" t="s">
        <v>114</v>
      </c>
    </row>
    <row r="38" spans="1:11" ht="13.5" customHeight="1" x14ac:dyDescent="0.25">
      <c r="A38" s="2" t="str">
        <f>HYPERLINK("https://www.fabsurplus.com/sdi_catalog/salesItemDetails.do?id=92006")</f>
        <v>https://www.fabsurplus.com/sdi_catalog/salesItemDetails.do?id=92006</v>
      </c>
      <c r="B38" s="2" t="s">
        <v>115</v>
      </c>
      <c r="C38" s="2" t="s">
        <v>23</v>
      </c>
      <c r="D38" s="2" t="s">
        <v>98</v>
      </c>
      <c r="E38" s="2" t="s">
        <v>25</v>
      </c>
      <c r="F38" s="2" t="s">
        <v>15</v>
      </c>
      <c r="G38" s="2" t="s">
        <v>116</v>
      </c>
      <c r="H38" s="2" t="s">
        <v>17</v>
      </c>
      <c r="I38" s="3">
        <v>800</v>
      </c>
      <c r="J38" s="6" t="s">
        <v>117</v>
      </c>
      <c r="K38" s="2"/>
    </row>
    <row r="39" spans="1:11" ht="13.5" customHeight="1" x14ac:dyDescent="0.25">
      <c r="A39" s="4" t="str">
        <f>HYPERLINK("https://www.fabsurplus.com/sdi_catalog/salesItemDetails.do?id=92007")</f>
        <v>https://www.fabsurplus.com/sdi_catalog/salesItemDetails.do?id=92007</v>
      </c>
      <c r="B39" s="4" t="s">
        <v>118</v>
      </c>
      <c r="C39" s="4" t="s">
        <v>23</v>
      </c>
      <c r="D39" s="4" t="s">
        <v>79</v>
      </c>
      <c r="E39" s="4" t="s">
        <v>25</v>
      </c>
      <c r="F39" s="4" t="s">
        <v>15</v>
      </c>
      <c r="G39" s="4" t="s">
        <v>116</v>
      </c>
      <c r="H39" s="4" t="s">
        <v>17</v>
      </c>
      <c r="I39" s="5">
        <v>500</v>
      </c>
      <c r="J39" s="7" t="s">
        <v>119</v>
      </c>
      <c r="K39" s="4"/>
    </row>
    <row r="40" spans="1:11" ht="13.5" customHeight="1" x14ac:dyDescent="0.25">
      <c r="A40" s="2" t="str">
        <f>HYPERLINK("https://www.fabsurplus.com/sdi_catalog/salesItemDetails.do?id=92008")</f>
        <v>https://www.fabsurplus.com/sdi_catalog/salesItemDetails.do?id=92008</v>
      </c>
      <c r="B40" s="2" t="s">
        <v>120</v>
      </c>
      <c r="C40" s="2" t="s">
        <v>23</v>
      </c>
      <c r="D40" s="2" t="s">
        <v>105</v>
      </c>
      <c r="E40" s="2" t="s">
        <v>25</v>
      </c>
      <c r="F40" s="2" t="s">
        <v>15</v>
      </c>
      <c r="G40" s="2" t="s">
        <v>116</v>
      </c>
      <c r="H40" s="2" t="s">
        <v>17</v>
      </c>
      <c r="I40" s="3">
        <v>800</v>
      </c>
      <c r="J40" s="6" t="s">
        <v>121</v>
      </c>
      <c r="K40" s="2" t="s">
        <v>122</v>
      </c>
    </row>
    <row r="41" spans="1:11" ht="13.5" customHeight="1" x14ac:dyDescent="0.25">
      <c r="A41" s="4" t="str">
        <f>HYPERLINK("https://www.fabsurplus.com/sdi_catalog/salesItemDetails.do?id=92009")</f>
        <v>https://www.fabsurplus.com/sdi_catalog/salesItemDetails.do?id=92009</v>
      </c>
      <c r="B41" s="4" t="s">
        <v>123</v>
      </c>
      <c r="C41" s="4" t="s">
        <v>23</v>
      </c>
      <c r="D41" s="4" t="s">
        <v>124</v>
      </c>
      <c r="E41" s="4" t="s">
        <v>125</v>
      </c>
      <c r="F41" s="4" t="s">
        <v>126</v>
      </c>
      <c r="G41" s="4" t="s">
        <v>116</v>
      </c>
      <c r="H41" s="4" t="s">
        <v>17</v>
      </c>
      <c r="I41" s="5">
        <v>14900</v>
      </c>
      <c r="J41" s="7" t="s">
        <v>127</v>
      </c>
      <c r="K41" s="4" t="s">
        <v>122</v>
      </c>
    </row>
    <row r="42" spans="1:11" ht="13.5" customHeight="1" x14ac:dyDescent="0.25">
      <c r="A42" s="2" t="str">
        <f>HYPERLINK("https://www.fabsurplus.com/sdi_catalog/salesItemDetails.do?id=98706")</f>
        <v>https://www.fabsurplus.com/sdi_catalog/salesItemDetails.do?id=98706</v>
      </c>
      <c r="B42" s="2" t="s">
        <v>128</v>
      </c>
      <c r="C42" s="2" t="s">
        <v>129</v>
      </c>
      <c r="D42" s="2" t="s">
        <v>130</v>
      </c>
      <c r="E42" s="2" t="s">
        <v>131</v>
      </c>
      <c r="F42" s="2" t="s">
        <v>15</v>
      </c>
      <c r="G42" s="2" t="s">
        <v>132</v>
      </c>
      <c r="H42" s="2" t="s">
        <v>133</v>
      </c>
      <c r="I42" s="3">
        <v>2500</v>
      </c>
      <c r="J42" s="2" t="s">
        <v>134</v>
      </c>
      <c r="K42" s="2" t="s">
        <v>18</v>
      </c>
    </row>
    <row r="43" spans="1:11" ht="13.5" customHeight="1" x14ac:dyDescent="0.25">
      <c r="A43" s="4" t="str">
        <f>HYPERLINK("https://www.fabsurplus.com/sdi_catalog/salesItemDetails.do?id=84408")</f>
        <v>https://www.fabsurplus.com/sdi_catalog/salesItemDetails.do?id=84408</v>
      </c>
      <c r="B43" s="4" t="s">
        <v>135</v>
      </c>
      <c r="C43" s="4" t="s">
        <v>136</v>
      </c>
      <c r="D43" s="4" t="s">
        <v>137</v>
      </c>
      <c r="E43" s="4" t="s">
        <v>138</v>
      </c>
      <c r="F43" s="4" t="s">
        <v>15</v>
      </c>
      <c r="G43" s="4"/>
      <c r="H43" s="4" t="s">
        <v>91</v>
      </c>
      <c r="I43" s="5">
        <v>600</v>
      </c>
      <c r="J43" s="7" t="s">
        <v>139</v>
      </c>
      <c r="K43" s="4" t="s">
        <v>140</v>
      </c>
    </row>
    <row r="44" spans="1:11" ht="13.5" customHeight="1" x14ac:dyDescent="0.25">
      <c r="A44" s="4" t="str">
        <f>HYPERLINK("https://www.fabsurplus.com/sdi_catalog/salesItemDetails.do?id=86305")</f>
        <v>https://www.fabsurplus.com/sdi_catalog/salesItemDetails.do?id=86305</v>
      </c>
      <c r="B44" s="4" t="s">
        <v>141</v>
      </c>
      <c r="C44" s="4" t="s">
        <v>136</v>
      </c>
      <c r="D44" s="4" t="s">
        <v>142</v>
      </c>
      <c r="E44" s="4" t="s">
        <v>143</v>
      </c>
      <c r="F44" s="4" t="s">
        <v>15</v>
      </c>
      <c r="G44" s="4"/>
      <c r="H44" s="4" t="s">
        <v>17</v>
      </c>
      <c r="I44" s="5">
        <v>4000</v>
      </c>
      <c r="J44" s="7" t="s">
        <v>144</v>
      </c>
      <c r="K44" s="4" t="s">
        <v>140</v>
      </c>
    </row>
    <row r="45" spans="1:11" ht="13.5" customHeight="1" x14ac:dyDescent="0.25">
      <c r="A45" s="4" t="str">
        <f>HYPERLINK("https://www.fabsurplus.com/sdi_catalog/salesItemDetails.do?id=77153")</f>
        <v>https://www.fabsurplus.com/sdi_catalog/salesItemDetails.do?id=77153</v>
      </c>
      <c r="B45" s="4" t="s">
        <v>145</v>
      </c>
      <c r="C45" s="4" t="s">
        <v>146</v>
      </c>
      <c r="D45" s="4" t="s">
        <v>147</v>
      </c>
      <c r="E45" s="4" t="s">
        <v>148</v>
      </c>
      <c r="F45" s="4" t="s">
        <v>15</v>
      </c>
      <c r="G45" s="4"/>
      <c r="H45" s="4" t="s">
        <v>149</v>
      </c>
      <c r="I45" s="5">
        <v>500</v>
      </c>
      <c r="J45" s="7" t="s">
        <v>150</v>
      </c>
      <c r="K45" s="4" t="s">
        <v>87</v>
      </c>
    </row>
    <row r="46" spans="1:11" ht="13.5" customHeight="1" x14ac:dyDescent="0.25">
      <c r="A46" s="4" t="str">
        <f>HYPERLINK("https://www.fabsurplus.com/sdi_catalog/salesItemDetails.do?id=11579")</f>
        <v>https://www.fabsurplus.com/sdi_catalog/salesItemDetails.do?id=11579</v>
      </c>
      <c r="B46" s="4" t="s">
        <v>151</v>
      </c>
      <c r="C46" s="4" t="s">
        <v>152</v>
      </c>
      <c r="D46" s="4" t="s">
        <v>153</v>
      </c>
      <c r="E46" s="4" t="s">
        <v>154</v>
      </c>
      <c r="F46" s="4" t="s">
        <v>15</v>
      </c>
      <c r="G46" s="4" t="s">
        <v>155</v>
      </c>
      <c r="H46" s="4" t="s">
        <v>17</v>
      </c>
      <c r="I46" s="5">
        <v>9000</v>
      </c>
      <c r="J46" s="7" t="s">
        <v>156</v>
      </c>
      <c r="K46" s="4" t="s">
        <v>157</v>
      </c>
    </row>
    <row r="47" spans="1:11" ht="13.5" customHeight="1" x14ac:dyDescent="0.25">
      <c r="A47" s="4" t="str">
        <f>HYPERLINK("https://www.fabsurplus.com/sdi_catalog/salesItemDetails.do?id=84348")</f>
        <v>https://www.fabsurplus.com/sdi_catalog/salesItemDetails.do?id=84348</v>
      </c>
      <c r="B47" s="4" t="s">
        <v>158</v>
      </c>
      <c r="C47" s="4" t="s">
        <v>152</v>
      </c>
      <c r="D47" s="4" t="s">
        <v>159</v>
      </c>
      <c r="E47" s="4" t="s">
        <v>160</v>
      </c>
      <c r="F47" s="4" t="s">
        <v>15</v>
      </c>
      <c r="G47" s="4" t="s">
        <v>161</v>
      </c>
      <c r="H47" s="4" t="s">
        <v>91</v>
      </c>
      <c r="I47" s="5">
        <v>900</v>
      </c>
      <c r="J47" s="7" t="s">
        <v>162</v>
      </c>
      <c r="K47" s="4" t="s">
        <v>140</v>
      </c>
    </row>
    <row r="48" spans="1:11" ht="13.5" customHeight="1" x14ac:dyDescent="0.25">
      <c r="A48" s="2" t="str">
        <f>HYPERLINK("https://www.fabsurplus.com/sdi_catalog/salesItemDetails.do?id=101768")</f>
        <v>https://www.fabsurplus.com/sdi_catalog/salesItemDetails.do?id=101768</v>
      </c>
      <c r="B48" s="2" t="s">
        <v>163</v>
      </c>
      <c r="C48" s="2" t="s">
        <v>152</v>
      </c>
      <c r="D48" s="2" t="s">
        <v>164</v>
      </c>
      <c r="E48" s="2" t="s">
        <v>165</v>
      </c>
      <c r="F48" s="2" t="s">
        <v>15</v>
      </c>
      <c r="G48" s="2" t="s">
        <v>166</v>
      </c>
      <c r="H48" s="2" t="s">
        <v>17</v>
      </c>
      <c r="I48" s="3">
        <v>5000</v>
      </c>
      <c r="J48" s="6" t="s">
        <v>167</v>
      </c>
      <c r="K48" s="2" t="s">
        <v>18</v>
      </c>
    </row>
    <row r="49" spans="1:11" ht="13.5" customHeight="1" x14ac:dyDescent="0.25">
      <c r="A49" s="4" t="str">
        <f>HYPERLINK("https://www.fabsurplus.com/sdi_catalog/salesItemDetails.do?id=84765")</f>
        <v>https://www.fabsurplus.com/sdi_catalog/salesItemDetails.do?id=84765</v>
      </c>
      <c r="B49" s="4" t="s">
        <v>168</v>
      </c>
      <c r="C49" s="4" t="s">
        <v>169</v>
      </c>
      <c r="D49" s="4" t="s">
        <v>170</v>
      </c>
      <c r="E49" s="4" t="s">
        <v>171</v>
      </c>
      <c r="F49" s="4" t="s">
        <v>15</v>
      </c>
      <c r="G49" s="4" t="s">
        <v>172</v>
      </c>
      <c r="H49" s="4" t="s">
        <v>133</v>
      </c>
      <c r="I49" s="5">
        <v>4000</v>
      </c>
      <c r="J49" s="7" t="s">
        <v>173</v>
      </c>
      <c r="K49" s="4" t="s">
        <v>87</v>
      </c>
    </row>
    <row r="50" spans="1:11" ht="13.5" customHeight="1" x14ac:dyDescent="0.25">
      <c r="A50" s="2" t="str">
        <f>HYPERLINK("https://www.fabsurplus.com/sdi_catalog/salesItemDetails.do?id=95404")</f>
        <v>https://www.fabsurplus.com/sdi_catalog/salesItemDetails.do?id=95404</v>
      </c>
      <c r="B50" s="2" t="s">
        <v>174</v>
      </c>
      <c r="C50" s="2" t="s">
        <v>169</v>
      </c>
      <c r="D50" s="2" t="s">
        <v>170</v>
      </c>
      <c r="E50" s="2" t="s">
        <v>171</v>
      </c>
      <c r="F50" s="2" t="s">
        <v>15</v>
      </c>
      <c r="G50" s="2" t="s">
        <v>172</v>
      </c>
      <c r="H50" s="2" t="s">
        <v>133</v>
      </c>
      <c r="I50" s="3">
        <v>4000</v>
      </c>
      <c r="J50" s="6" t="s">
        <v>173</v>
      </c>
      <c r="K50" s="2" t="s">
        <v>87</v>
      </c>
    </row>
    <row r="51" spans="1:11" ht="13.5" customHeight="1" x14ac:dyDescent="0.25">
      <c r="A51" s="2" t="str">
        <f>HYPERLINK("https://www.fabsurplus.com/sdi_catalog/salesItemDetails.do?id=98713")</f>
        <v>https://www.fabsurplus.com/sdi_catalog/salesItemDetails.do?id=98713</v>
      </c>
      <c r="B51" s="2" t="s">
        <v>175</v>
      </c>
      <c r="C51" s="2" t="s">
        <v>176</v>
      </c>
      <c r="D51" s="2" t="s">
        <v>177</v>
      </c>
      <c r="E51" s="2" t="s">
        <v>178</v>
      </c>
      <c r="F51" s="2" t="s">
        <v>15</v>
      </c>
      <c r="G51" s="2" t="s">
        <v>179</v>
      </c>
      <c r="H51" s="2" t="s">
        <v>91</v>
      </c>
      <c r="I51" s="3">
        <v>5000</v>
      </c>
      <c r="J51" s="2"/>
      <c r="K51" s="2" t="s">
        <v>18</v>
      </c>
    </row>
    <row r="52" spans="1:11" ht="13.5" customHeight="1" x14ac:dyDescent="0.25">
      <c r="A52" s="2" t="str">
        <f>HYPERLINK("https://www.fabsurplus.com/sdi_catalog/salesItemDetails.do?id=83862")</f>
        <v>https://www.fabsurplus.com/sdi_catalog/salesItemDetails.do?id=83862</v>
      </c>
      <c r="B52" s="2" t="s">
        <v>180</v>
      </c>
      <c r="C52" s="2" t="s">
        <v>181</v>
      </c>
      <c r="D52" s="2" t="s">
        <v>182</v>
      </c>
      <c r="E52" s="2" t="s">
        <v>183</v>
      </c>
      <c r="F52" s="2" t="s">
        <v>15</v>
      </c>
      <c r="G52" s="2"/>
      <c r="H52" s="2" t="s">
        <v>17</v>
      </c>
      <c r="I52" s="3">
        <v>200</v>
      </c>
      <c r="J52" s="6" t="s">
        <v>184</v>
      </c>
      <c r="K52" s="2" t="s">
        <v>87</v>
      </c>
    </row>
    <row r="53" spans="1:11" ht="13.5" customHeight="1" x14ac:dyDescent="0.25">
      <c r="A53" s="2" t="str">
        <f>HYPERLINK("https://www.fabsurplus.com/sdi_catalog/salesItemDetails.do?id=38385")</f>
        <v>https://www.fabsurplus.com/sdi_catalog/salesItemDetails.do?id=38385</v>
      </c>
      <c r="B53" s="2" t="s">
        <v>185</v>
      </c>
      <c r="C53" s="2" t="s">
        <v>186</v>
      </c>
      <c r="D53" s="2" t="s">
        <v>187</v>
      </c>
      <c r="E53" s="2" t="s">
        <v>188</v>
      </c>
      <c r="F53" s="2" t="s">
        <v>15</v>
      </c>
      <c r="G53" s="2" t="s">
        <v>155</v>
      </c>
      <c r="H53" s="2" t="s">
        <v>91</v>
      </c>
      <c r="I53" s="3">
        <v>10000</v>
      </c>
      <c r="J53" s="2" t="s">
        <v>189</v>
      </c>
      <c r="K53" s="2" t="s">
        <v>18</v>
      </c>
    </row>
    <row r="54" spans="1:11" ht="13.5" customHeight="1" x14ac:dyDescent="0.25">
      <c r="A54" s="4" t="str">
        <f>HYPERLINK("https://www.fabsurplus.com/sdi_catalog/salesItemDetails.do?id=52153")</f>
        <v>https://www.fabsurplus.com/sdi_catalog/salesItemDetails.do?id=52153</v>
      </c>
      <c r="B54" s="4" t="s">
        <v>190</v>
      </c>
      <c r="C54" s="4" t="s">
        <v>186</v>
      </c>
      <c r="D54" s="4" t="s">
        <v>191</v>
      </c>
      <c r="E54" s="4" t="s">
        <v>192</v>
      </c>
      <c r="F54" s="4" t="s">
        <v>15</v>
      </c>
      <c r="G54" s="4" t="s">
        <v>155</v>
      </c>
      <c r="H54" s="4" t="s">
        <v>17</v>
      </c>
      <c r="I54" s="5">
        <v>7000</v>
      </c>
      <c r="J54" s="7" t="s">
        <v>193</v>
      </c>
      <c r="K54" s="4" t="s">
        <v>18</v>
      </c>
    </row>
    <row r="55" spans="1:11" ht="13.5" customHeight="1" x14ac:dyDescent="0.25">
      <c r="A55" s="2" t="str">
        <f>HYPERLINK("https://www.fabsurplus.com/sdi_catalog/salesItemDetails.do?id=52162")</f>
        <v>https://www.fabsurplus.com/sdi_catalog/salesItemDetails.do?id=52162</v>
      </c>
      <c r="B55" s="2" t="s">
        <v>194</v>
      </c>
      <c r="C55" s="2" t="s">
        <v>186</v>
      </c>
      <c r="D55" s="2" t="s">
        <v>195</v>
      </c>
      <c r="E55" s="2" t="s">
        <v>196</v>
      </c>
      <c r="F55" s="2" t="s">
        <v>15</v>
      </c>
      <c r="G55" s="2" t="s">
        <v>116</v>
      </c>
      <c r="H55" s="2" t="s">
        <v>17</v>
      </c>
      <c r="I55" s="3">
        <v>5000</v>
      </c>
      <c r="J55" s="2" t="s">
        <v>197</v>
      </c>
      <c r="K55" s="2" t="s">
        <v>198</v>
      </c>
    </row>
    <row r="56" spans="1:11" ht="13.5" customHeight="1" x14ac:dyDescent="0.25">
      <c r="A56" s="4" t="str">
        <f>HYPERLINK("https://www.fabsurplus.com/sdi_catalog/salesItemDetails.do?id=52164")</f>
        <v>https://www.fabsurplus.com/sdi_catalog/salesItemDetails.do?id=52164</v>
      </c>
      <c r="B56" s="4" t="s">
        <v>199</v>
      </c>
      <c r="C56" s="4" t="s">
        <v>186</v>
      </c>
      <c r="D56" s="4" t="s">
        <v>200</v>
      </c>
      <c r="E56" s="4" t="s">
        <v>201</v>
      </c>
      <c r="F56" s="4" t="s">
        <v>15</v>
      </c>
      <c r="G56" s="4" t="s">
        <v>116</v>
      </c>
      <c r="H56" s="4" t="s">
        <v>17</v>
      </c>
      <c r="I56" s="5">
        <v>9000</v>
      </c>
      <c r="J56" s="7" t="s">
        <v>202</v>
      </c>
      <c r="K56" s="4" t="s">
        <v>203</v>
      </c>
    </row>
    <row r="57" spans="1:11" ht="13.5" customHeight="1" x14ac:dyDescent="0.25">
      <c r="A57" s="2" t="str">
        <f>HYPERLINK("https://www.fabsurplus.com/sdi_catalog/salesItemDetails.do?id=52174")</f>
        <v>https://www.fabsurplus.com/sdi_catalog/salesItemDetails.do?id=52174</v>
      </c>
      <c r="B57" s="2" t="s">
        <v>204</v>
      </c>
      <c r="C57" s="2" t="s">
        <v>186</v>
      </c>
      <c r="D57" s="2" t="s">
        <v>205</v>
      </c>
      <c r="E57" s="2" t="s">
        <v>206</v>
      </c>
      <c r="F57" s="2" t="s">
        <v>15</v>
      </c>
      <c r="G57" s="2" t="s">
        <v>116</v>
      </c>
      <c r="H57" s="2" t="s">
        <v>17</v>
      </c>
      <c r="I57" s="3">
        <v>10000</v>
      </c>
      <c r="J57" s="6" t="s">
        <v>207</v>
      </c>
      <c r="K57" s="2" t="s">
        <v>208</v>
      </c>
    </row>
    <row r="58" spans="1:11" ht="13.5" customHeight="1" x14ac:dyDescent="0.25">
      <c r="A58" s="4" t="str">
        <f>HYPERLINK("https://www.fabsurplus.com/sdi_catalog/salesItemDetails.do?id=52177")</f>
        <v>https://www.fabsurplus.com/sdi_catalog/salesItemDetails.do?id=52177</v>
      </c>
      <c r="B58" s="4" t="s">
        <v>209</v>
      </c>
      <c r="C58" s="4" t="s">
        <v>186</v>
      </c>
      <c r="D58" s="4" t="s">
        <v>210</v>
      </c>
      <c r="E58" s="4" t="s">
        <v>211</v>
      </c>
      <c r="F58" s="4" t="s">
        <v>15</v>
      </c>
      <c r="G58" s="4" t="s">
        <v>116</v>
      </c>
      <c r="H58" s="4" t="s">
        <v>17</v>
      </c>
      <c r="I58" s="5">
        <v>5000</v>
      </c>
      <c r="J58" s="4" t="s">
        <v>212</v>
      </c>
      <c r="K58" s="4" t="s">
        <v>198</v>
      </c>
    </row>
    <row r="59" spans="1:11" ht="13.5" customHeight="1" x14ac:dyDescent="0.25">
      <c r="A59" s="2" t="str">
        <f>HYPERLINK("https://www.fabsurplus.com/sdi_catalog/salesItemDetails.do?id=52178")</f>
        <v>https://www.fabsurplus.com/sdi_catalog/salesItemDetails.do?id=52178</v>
      </c>
      <c r="B59" s="2" t="s">
        <v>213</v>
      </c>
      <c r="C59" s="2" t="s">
        <v>186</v>
      </c>
      <c r="D59" s="2" t="s">
        <v>210</v>
      </c>
      <c r="E59" s="2" t="s">
        <v>214</v>
      </c>
      <c r="F59" s="2" t="s">
        <v>15</v>
      </c>
      <c r="G59" s="2" t="s">
        <v>116</v>
      </c>
      <c r="H59" s="2" t="s">
        <v>17</v>
      </c>
      <c r="I59" s="3">
        <v>5000</v>
      </c>
      <c r="J59" s="6" t="s">
        <v>215</v>
      </c>
      <c r="K59" s="2" t="s">
        <v>198</v>
      </c>
    </row>
    <row r="60" spans="1:11" ht="13.5" customHeight="1" x14ac:dyDescent="0.25">
      <c r="A60" s="4" t="str">
        <f>HYPERLINK("https://www.fabsurplus.com/sdi_catalog/salesItemDetails.do?id=52182")</f>
        <v>https://www.fabsurplus.com/sdi_catalog/salesItemDetails.do?id=52182</v>
      </c>
      <c r="B60" s="4" t="s">
        <v>216</v>
      </c>
      <c r="C60" s="4" t="s">
        <v>217</v>
      </c>
      <c r="D60" s="4" t="s">
        <v>218</v>
      </c>
      <c r="E60" s="4" t="s">
        <v>219</v>
      </c>
      <c r="F60" s="4" t="s">
        <v>15</v>
      </c>
      <c r="G60" s="4" t="s">
        <v>116</v>
      </c>
      <c r="H60" s="4" t="s">
        <v>17</v>
      </c>
      <c r="I60" s="5">
        <v>5000</v>
      </c>
      <c r="J60" s="7" t="s">
        <v>220</v>
      </c>
      <c r="K60" s="4" t="s">
        <v>208</v>
      </c>
    </row>
    <row r="61" spans="1:11" ht="13.5" customHeight="1" x14ac:dyDescent="0.25">
      <c r="A61" s="2" t="str">
        <f>HYPERLINK("https://www.fabsurplus.com/sdi_catalog/salesItemDetails.do?id=52262")</f>
        <v>https://www.fabsurplus.com/sdi_catalog/salesItemDetails.do?id=52262</v>
      </c>
      <c r="B61" s="2" t="s">
        <v>221</v>
      </c>
      <c r="C61" s="2" t="s">
        <v>186</v>
      </c>
      <c r="D61" s="2" t="s">
        <v>222</v>
      </c>
      <c r="E61" s="2" t="s">
        <v>223</v>
      </c>
      <c r="F61" s="2" t="s">
        <v>15</v>
      </c>
      <c r="G61" s="2" t="s">
        <v>116</v>
      </c>
      <c r="H61" s="2" t="s">
        <v>17</v>
      </c>
      <c r="I61" s="3">
        <v>9000</v>
      </c>
      <c r="J61" s="2" t="s">
        <v>224</v>
      </c>
      <c r="K61" s="2" t="s">
        <v>18</v>
      </c>
    </row>
    <row r="62" spans="1:11" ht="13.5" customHeight="1" x14ac:dyDescent="0.25">
      <c r="A62" s="4" t="str">
        <f>HYPERLINK("https://www.fabsurplus.com/sdi_catalog/salesItemDetails.do?id=52263")</f>
        <v>https://www.fabsurplus.com/sdi_catalog/salesItemDetails.do?id=52263</v>
      </c>
      <c r="B62" s="4" t="s">
        <v>225</v>
      </c>
      <c r="C62" s="4" t="s">
        <v>186</v>
      </c>
      <c r="D62" s="4" t="s">
        <v>226</v>
      </c>
      <c r="E62" s="4" t="s">
        <v>227</v>
      </c>
      <c r="F62" s="4" t="s">
        <v>15</v>
      </c>
      <c r="G62" s="4" t="s">
        <v>116</v>
      </c>
      <c r="H62" s="4" t="s">
        <v>17</v>
      </c>
      <c r="I62" s="5">
        <v>7500</v>
      </c>
      <c r="J62" s="4" t="s">
        <v>228</v>
      </c>
      <c r="K62" s="4" t="s">
        <v>198</v>
      </c>
    </row>
    <row r="63" spans="1:11" ht="13.5" customHeight="1" x14ac:dyDescent="0.25">
      <c r="A63" s="2" t="str">
        <f>HYPERLINK("https://www.fabsurplus.com/sdi_catalog/salesItemDetails.do?id=52264")</f>
        <v>https://www.fabsurplus.com/sdi_catalog/salesItemDetails.do?id=52264</v>
      </c>
      <c r="B63" s="2" t="s">
        <v>229</v>
      </c>
      <c r="C63" s="2" t="s">
        <v>186</v>
      </c>
      <c r="D63" s="2" t="s">
        <v>230</v>
      </c>
      <c r="E63" s="2" t="s">
        <v>231</v>
      </c>
      <c r="F63" s="2" t="s">
        <v>15</v>
      </c>
      <c r="G63" s="2" t="s">
        <v>116</v>
      </c>
      <c r="H63" s="2" t="s">
        <v>17</v>
      </c>
      <c r="I63" s="3">
        <v>500</v>
      </c>
      <c r="J63" s="2" t="s">
        <v>232</v>
      </c>
      <c r="K63" s="2" t="s">
        <v>208</v>
      </c>
    </row>
    <row r="64" spans="1:11" ht="13.5" customHeight="1" x14ac:dyDescent="0.25">
      <c r="A64" s="4" t="str">
        <f>HYPERLINK("https://www.fabsurplus.com/sdi_catalog/salesItemDetails.do?id=52265")</f>
        <v>https://www.fabsurplus.com/sdi_catalog/salesItemDetails.do?id=52265</v>
      </c>
      <c r="B64" s="4" t="s">
        <v>233</v>
      </c>
      <c r="C64" s="4" t="s">
        <v>186</v>
      </c>
      <c r="D64" s="4" t="s">
        <v>234</v>
      </c>
      <c r="E64" s="4" t="s">
        <v>235</v>
      </c>
      <c r="F64" s="4" t="s">
        <v>15</v>
      </c>
      <c r="G64" s="4" t="s">
        <v>116</v>
      </c>
      <c r="H64" s="4" t="s">
        <v>17</v>
      </c>
      <c r="I64" s="5">
        <v>500</v>
      </c>
      <c r="J64" s="7" t="s">
        <v>236</v>
      </c>
      <c r="K64" s="4" t="s">
        <v>198</v>
      </c>
    </row>
    <row r="65" spans="1:11" ht="13.5" customHeight="1" x14ac:dyDescent="0.25">
      <c r="A65" s="2" t="str">
        <f>HYPERLINK("https://www.fabsurplus.com/sdi_catalog/salesItemDetails.do?id=52338")</f>
        <v>https://www.fabsurplus.com/sdi_catalog/salesItemDetails.do?id=52338</v>
      </c>
      <c r="B65" s="2" t="s">
        <v>237</v>
      </c>
      <c r="C65" s="2" t="s">
        <v>186</v>
      </c>
      <c r="D65" s="2" t="s">
        <v>238</v>
      </c>
      <c r="E65" s="2" t="s">
        <v>239</v>
      </c>
      <c r="F65" s="2" t="s">
        <v>15</v>
      </c>
      <c r="G65" s="2" t="s">
        <v>116</v>
      </c>
      <c r="H65" s="2" t="s">
        <v>17</v>
      </c>
      <c r="I65" s="3">
        <v>900</v>
      </c>
      <c r="J65" s="6" t="s">
        <v>240</v>
      </c>
      <c r="K65" s="2" t="s">
        <v>208</v>
      </c>
    </row>
    <row r="66" spans="1:11" ht="13.5" customHeight="1" x14ac:dyDescent="0.25">
      <c r="A66" s="4" t="str">
        <f>HYPERLINK("https://www.fabsurplus.com/sdi_catalog/salesItemDetails.do?id=52341")</f>
        <v>https://www.fabsurplus.com/sdi_catalog/salesItemDetails.do?id=52341</v>
      </c>
      <c r="B66" s="4" t="s">
        <v>241</v>
      </c>
      <c r="C66" s="4" t="s">
        <v>186</v>
      </c>
      <c r="D66" s="4" t="s">
        <v>242</v>
      </c>
      <c r="E66" s="4" t="s">
        <v>243</v>
      </c>
      <c r="F66" s="4" t="s">
        <v>15</v>
      </c>
      <c r="G66" s="4" t="s">
        <v>116</v>
      </c>
      <c r="H66" s="4" t="s">
        <v>17</v>
      </c>
      <c r="I66" s="5">
        <v>900</v>
      </c>
      <c r="J66" s="4" t="s">
        <v>244</v>
      </c>
      <c r="K66" s="4" t="s">
        <v>245</v>
      </c>
    </row>
    <row r="67" spans="1:11" ht="13.5" customHeight="1" x14ac:dyDescent="0.25">
      <c r="A67" s="2" t="str">
        <f>HYPERLINK("https://www.fabsurplus.com/sdi_catalog/salesItemDetails.do?id=52342")</f>
        <v>https://www.fabsurplus.com/sdi_catalog/salesItemDetails.do?id=52342</v>
      </c>
      <c r="B67" s="2" t="s">
        <v>246</v>
      </c>
      <c r="C67" s="2" t="s">
        <v>186</v>
      </c>
      <c r="D67" s="2" t="s">
        <v>247</v>
      </c>
      <c r="E67" s="2" t="s">
        <v>248</v>
      </c>
      <c r="F67" s="2" t="s">
        <v>15</v>
      </c>
      <c r="G67" s="2" t="s">
        <v>116</v>
      </c>
      <c r="H67" s="2" t="s">
        <v>17</v>
      </c>
      <c r="I67" s="3">
        <v>1100</v>
      </c>
      <c r="J67" s="2" t="s">
        <v>249</v>
      </c>
      <c r="K67" s="2" t="s">
        <v>245</v>
      </c>
    </row>
    <row r="68" spans="1:11" ht="13.5" customHeight="1" x14ac:dyDescent="0.25">
      <c r="A68" s="4" t="str">
        <f>HYPERLINK("https://www.fabsurplus.com/sdi_catalog/salesItemDetails.do?id=52345")</f>
        <v>https://www.fabsurplus.com/sdi_catalog/salesItemDetails.do?id=52345</v>
      </c>
      <c r="B68" s="4" t="s">
        <v>250</v>
      </c>
      <c r="C68" s="4" t="s">
        <v>186</v>
      </c>
      <c r="D68" s="4" t="s">
        <v>251</v>
      </c>
      <c r="E68" s="4" t="s">
        <v>252</v>
      </c>
      <c r="F68" s="4" t="s">
        <v>15</v>
      </c>
      <c r="G68" s="4" t="s">
        <v>116</v>
      </c>
      <c r="H68" s="4" t="s">
        <v>17</v>
      </c>
      <c r="I68" s="5">
        <v>1000</v>
      </c>
      <c r="J68" s="4" t="s">
        <v>253</v>
      </c>
      <c r="K68" s="4" t="s">
        <v>18</v>
      </c>
    </row>
    <row r="69" spans="1:11" ht="13.5" customHeight="1" x14ac:dyDescent="0.25">
      <c r="A69" s="2" t="str">
        <f>HYPERLINK("https://www.fabsurplus.com/sdi_catalog/salesItemDetails.do?id=52346")</f>
        <v>https://www.fabsurplus.com/sdi_catalog/salesItemDetails.do?id=52346</v>
      </c>
      <c r="B69" s="2" t="s">
        <v>254</v>
      </c>
      <c r="C69" s="2" t="s">
        <v>186</v>
      </c>
      <c r="D69" s="2" t="s">
        <v>255</v>
      </c>
      <c r="E69" s="2" t="s">
        <v>256</v>
      </c>
      <c r="F69" s="2" t="s">
        <v>15</v>
      </c>
      <c r="G69" s="2" t="s">
        <v>116</v>
      </c>
      <c r="H69" s="2" t="s">
        <v>17</v>
      </c>
      <c r="I69" s="3">
        <v>1100</v>
      </c>
      <c r="J69" s="6" t="s">
        <v>257</v>
      </c>
      <c r="K69" s="2" t="s">
        <v>208</v>
      </c>
    </row>
    <row r="70" spans="1:11" ht="13.5" customHeight="1" x14ac:dyDescent="0.25">
      <c r="A70" s="4" t="str">
        <f>HYPERLINK("https://www.fabsurplus.com/sdi_catalog/salesItemDetails.do?id=52347")</f>
        <v>https://www.fabsurplus.com/sdi_catalog/salesItemDetails.do?id=52347</v>
      </c>
      <c r="B70" s="4" t="s">
        <v>258</v>
      </c>
      <c r="C70" s="4" t="s">
        <v>186</v>
      </c>
      <c r="D70" s="4" t="s">
        <v>259</v>
      </c>
      <c r="E70" s="4" t="s">
        <v>260</v>
      </c>
      <c r="F70" s="4" t="s">
        <v>15</v>
      </c>
      <c r="G70" s="4" t="s">
        <v>116</v>
      </c>
      <c r="H70" s="4" t="s">
        <v>17</v>
      </c>
      <c r="I70" s="5">
        <v>5000</v>
      </c>
      <c r="J70" s="4" t="s">
        <v>261</v>
      </c>
      <c r="K70" s="4" t="s">
        <v>262</v>
      </c>
    </row>
    <row r="71" spans="1:11" ht="13.5" customHeight="1" x14ac:dyDescent="0.25">
      <c r="A71" s="2" t="str">
        <f>HYPERLINK("https://www.fabsurplus.com/sdi_catalog/salesItemDetails.do?id=52348")</f>
        <v>https://www.fabsurplus.com/sdi_catalog/salesItemDetails.do?id=52348</v>
      </c>
      <c r="B71" s="2" t="s">
        <v>263</v>
      </c>
      <c r="C71" s="2" t="s">
        <v>186</v>
      </c>
      <c r="D71" s="2" t="s">
        <v>264</v>
      </c>
      <c r="E71" s="2" t="s">
        <v>265</v>
      </c>
      <c r="F71" s="2" t="s">
        <v>15</v>
      </c>
      <c r="G71" s="2" t="s">
        <v>116</v>
      </c>
      <c r="H71" s="2" t="s">
        <v>17</v>
      </c>
      <c r="I71" s="3">
        <v>1500</v>
      </c>
      <c r="J71" s="6" t="s">
        <v>266</v>
      </c>
      <c r="K71" s="2" t="s">
        <v>245</v>
      </c>
    </row>
    <row r="72" spans="1:11" ht="13.5" customHeight="1" x14ac:dyDescent="0.25">
      <c r="A72" s="4" t="str">
        <f>HYPERLINK("https://www.fabsurplus.com/sdi_catalog/salesItemDetails.do?id=52359")</f>
        <v>https://www.fabsurplus.com/sdi_catalog/salesItemDetails.do?id=52359</v>
      </c>
      <c r="B72" s="4" t="s">
        <v>267</v>
      </c>
      <c r="C72" s="4" t="s">
        <v>186</v>
      </c>
      <c r="D72" s="4" t="s">
        <v>268</v>
      </c>
      <c r="E72" s="4" t="s">
        <v>269</v>
      </c>
      <c r="F72" s="4" t="s">
        <v>15</v>
      </c>
      <c r="G72" s="4" t="s">
        <v>116</v>
      </c>
      <c r="H72" s="4" t="s">
        <v>17</v>
      </c>
      <c r="I72" s="5">
        <v>9500</v>
      </c>
      <c r="J72" s="7" t="s">
        <v>270</v>
      </c>
      <c r="K72" s="4" t="s">
        <v>18</v>
      </c>
    </row>
    <row r="73" spans="1:11" ht="13.5" customHeight="1" x14ac:dyDescent="0.25">
      <c r="A73" s="2" t="str">
        <f>HYPERLINK("https://www.fabsurplus.com/sdi_catalog/salesItemDetails.do?id=52360")</f>
        <v>https://www.fabsurplus.com/sdi_catalog/salesItemDetails.do?id=52360</v>
      </c>
      <c r="B73" s="2" t="s">
        <v>271</v>
      </c>
      <c r="C73" s="2" t="s">
        <v>186</v>
      </c>
      <c r="D73" s="2" t="s">
        <v>272</v>
      </c>
      <c r="E73" s="2" t="s">
        <v>273</v>
      </c>
      <c r="F73" s="2" t="s">
        <v>15</v>
      </c>
      <c r="G73" s="2" t="s">
        <v>116</v>
      </c>
      <c r="H73" s="2" t="s">
        <v>17</v>
      </c>
      <c r="I73" s="3">
        <v>750</v>
      </c>
      <c r="J73" s="2" t="s">
        <v>274</v>
      </c>
      <c r="K73" s="2" t="s">
        <v>245</v>
      </c>
    </row>
    <row r="74" spans="1:11" ht="13.5" customHeight="1" x14ac:dyDescent="0.25">
      <c r="A74" s="4" t="str">
        <f>HYPERLINK("https://www.fabsurplus.com/sdi_catalog/salesItemDetails.do?id=52362")</f>
        <v>https://www.fabsurplus.com/sdi_catalog/salesItemDetails.do?id=52362</v>
      </c>
      <c r="B74" s="4" t="s">
        <v>275</v>
      </c>
      <c r="C74" s="4" t="s">
        <v>186</v>
      </c>
      <c r="D74" s="4" t="s">
        <v>276</v>
      </c>
      <c r="E74" s="4" t="s">
        <v>277</v>
      </c>
      <c r="F74" s="4" t="s">
        <v>15</v>
      </c>
      <c r="G74" s="4" t="s">
        <v>116</v>
      </c>
      <c r="H74" s="4" t="s">
        <v>17</v>
      </c>
      <c r="I74" s="5">
        <v>500</v>
      </c>
      <c r="J74" s="7" t="s">
        <v>278</v>
      </c>
      <c r="K74" s="4" t="s">
        <v>245</v>
      </c>
    </row>
    <row r="75" spans="1:11" ht="13.5" customHeight="1" x14ac:dyDescent="0.25">
      <c r="A75" s="2" t="str">
        <f>HYPERLINK("https://www.fabsurplus.com/sdi_catalog/salesItemDetails.do?id=52364")</f>
        <v>https://www.fabsurplus.com/sdi_catalog/salesItemDetails.do?id=52364</v>
      </c>
      <c r="B75" s="2" t="s">
        <v>279</v>
      </c>
      <c r="C75" s="2" t="s">
        <v>186</v>
      </c>
      <c r="D75" s="2" t="s">
        <v>276</v>
      </c>
      <c r="E75" s="2" t="s">
        <v>277</v>
      </c>
      <c r="F75" s="2" t="s">
        <v>15</v>
      </c>
      <c r="G75" s="2" t="s">
        <v>116</v>
      </c>
      <c r="H75" s="2" t="s">
        <v>17</v>
      </c>
      <c r="I75" s="3">
        <v>500</v>
      </c>
      <c r="J75" s="6" t="s">
        <v>280</v>
      </c>
      <c r="K75" s="2" t="s">
        <v>245</v>
      </c>
    </row>
    <row r="76" spans="1:11" ht="13.5" customHeight="1" x14ac:dyDescent="0.25">
      <c r="A76" s="4" t="str">
        <f>HYPERLINK("https://www.fabsurplus.com/sdi_catalog/salesItemDetails.do?id=52365")</f>
        <v>https://www.fabsurplus.com/sdi_catalog/salesItemDetails.do?id=52365</v>
      </c>
      <c r="B76" s="4" t="s">
        <v>281</v>
      </c>
      <c r="C76" s="4" t="s">
        <v>186</v>
      </c>
      <c r="D76" s="4" t="s">
        <v>276</v>
      </c>
      <c r="E76" s="4" t="s">
        <v>277</v>
      </c>
      <c r="F76" s="4" t="s">
        <v>32</v>
      </c>
      <c r="G76" s="4" t="s">
        <v>116</v>
      </c>
      <c r="H76" s="4" t="s">
        <v>17</v>
      </c>
      <c r="I76" s="5">
        <v>500</v>
      </c>
      <c r="J76" s="7" t="s">
        <v>282</v>
      </c>
      <c r="K76" s="4" t="s">
        <v>245</v>
      </c>
    </row>
    <row r="77" spans="1:11" ht="13.5" customHeight="1" x14ac:dyDescent="0.25">
      <c r="A77" s="2" t="str">
        <f>HYPERLINK("https://www.fabsurplus.com/sdi_catalog/salesItemDetails.do?id=52366")</f>
        <v>https://www.fabsurplus.com/sdi_catalog/salesItemDetails.do?id=52366</v>
      </c>
      <c r="B77" s="2" t="s">
        <v>283</v>
      </c>
      <c r="C77" s="2" t="s">
        <v>186</v>
      </c>
      <c r="D77" s="2" t="s">
        <v>276</v>
      </c>
      <c r="E77" s="2" t="s">
        <v>277</v>
      </c>
      <c r="F77" s="2" t="s">
        <v>15</v>
      </c>
      <c r="G77" s="2" t="s">
        <v>116</v>
      </c>
      <c r="H77" s="2" t="s">
        <v>17</v>
      </c>
      <c r="I77" s="3">
        <v>500</v>
      </c>
      <c r="J77" s="6" t="s">
        <v>284</v>
      </c>
      <c r="K77" s="2" t="s">
        <v>245</v>
      </c>
    </row>
    <row r="78" spans="1:11" ht="13.5" customHeight="1" x14ac:dyDescent="0.25">
      <c r="A78" s="4" t="str">
        <f>HYPERLINK("https://www.fabsurplus.com/sdi_catalog/salesItemDetails.do?id=52367")</f>
        <v>https://www.fabsurplus.com/sdi_catalog/salesItemDetails.do?id=52367</v>
      </c>
      <c r="B78" s="4" t="s">
        <v>285</v>
      </c>
      <c r="C78" s="4" t="s">
        <v>186</v>
      </c>
      <c r="D78" s="4" t="s">
        <v>286</v>
      </c>
      <c r="E78" s="4" t="s">
        <v>287</v>
      </c>
      <c r="F78" s="4" t="s">
        <v>15</v>
      </c>
      <c r="G78" s="4" t="s">
        <v>116</v>
      </c>
      <c r="H78" s="4" t="s">
        <v>17</v>
      </c>
      <c r="I78" s="5">
        <v>500</v>
      </c>
      <c r="J78" s="7" t="s">
        <v>288</v>
      </c>
      <c r="K78" s="4" t="s">
        <v>245</v>
      </c>
    </row>
    <row r="79" spans="1:11" ht="13.5" customHeight="1" x14ac:dyDescent="0.25">
      <c r="A79" s="2" t="str">
        <f>HYPERLINK("https://www.fabsurplus.com/sdi_catalog/salesItemDetails.do?id=52371")</f>
        <v>https://www.fabsurplus.com/sdi_catalog/salesItemDetails.do?id=52371</v>
      </c>
      <c r="B79" s="2" t="s">
        <v>289</v>
      </c>
      <c r="C79" s="2" t="s">
        <v>186</v>
      </c>
      <c r="D79" s="2" t="s">
        <v>290</v>
      </c>
      <c r="E79" s="2" t="s">
        <v>291</v>
      </c>
      <c r="F79" s="2" t="s">
        <v>15</v>
      </c>
      <c r="G79" s="2" t="s">
        <v>116</v>
      </c>
      <c r="H79" s="2" t="s">
        <v>17</v>
      </c>
      <c r="I79" s="3">
        <v>500</v>
      </c>
      <c r="J79" s="2" t="s">
        <v>292</v>
      </c>
      <c r="K79" s="2" t="s">
        <v>245</v>
      </c>
    </row>
    <row r="80" spans="1:11" ht="13.5" customHeight="1" x14ac:dyDescent="0.25">
      <c r="A80" s="4" t="str">
        <f>HYPERLINK("https://www.fabsurplus.com/sdi_catalog/salesItemDetails.do?id=52373")</f>
        <v>https://www.fabsurplus.com/sdi_catalog/salesItemDetails.do?id=52373</v>
      </c>
      <c r="B80" s="4" t="s">
        <v>293</v>
      </c>
      <c r="C80" s="4" t="s">
        <v>186</v>
      </c>
      <c r="D80" s="4" t="s">
        <v>294</v>
      </c>
      <c r="E80" s="4" t="s">
        <v>295</v>
      </c>
      <c r="F80" s="4" t="s">
        <v>15</v>
      </c>
      <c r="G80" s="4" t="s">
        <v>116</v>
      </c>
      <c r="H80" s="4" t="s">
        <v>17</v>
      </c>
      <c r="I80" s="5">
        <v>500</v>
      </c>
      <c r="J80" s="4" t="s">
        <v>296</v>
      </c>
      <c r="K80" s="4" t="s">
        <v>245</v>
      </c>
    </row>
    <row r="81" spans="1:11" ht="13.5" customHeight="1" x14ac:dyDescent="0.25">
      <c r="A81" s="2" t="str">
        <f>HYPERLINK("https://www.fabsurplus.com/sdi_catalog/salesItemDetails.do?id=52374")</f>
        <v>https://www.fabsurplus.com/sdi_catalog/salesItemDetails.do?id=52374</v>
      </c>
      <c r="B81" s="2" t="s">
        <v>297</v>
      </c>
      <c r="C81" s="2" t="s">
        <v>217</v>
      </c>
      <c r="D81" s="2" t="s">
        <v>298</v>
      </c>
      <c r="E81" s="2" t="s">
        <v>295</v>
      </c>
      <c r="F81" s="2" t="s">
        <v>15</v>
      </c>
      <c r="G81" s="2" t="s">
        <v>116</v>
      </c>
      <c r="H81" s="2" t="s">
        <v>17</v>
      </c>
      <c r="I81" s="3">
        <v>500</v>
      </c>
      <c r="J81" s="2" t="s">
        <v>299</v>
      </c>
      <c r="K81" s="2" t="s">
        <v>245</v>
      </c>
    </row>
    <row r="82" spans="1:11" ht="13.5" customHeight="1" x14ac:dyDescent="0.25">
      <c r="A82" s="4" t="str">
        <f>HYPERLINK("https://www.fabsurplus.com/sdi_catalog/salesItemDetails.do?id=52375")</f>
        <v>https://www.fabsurplus.com/sdi_catalog/salesItemDetails.do?id=52375</v>
      </c>
      <c r="B82" s="4" t="s">
        <v>300</v>
      </c>
      <c r="C82" s="4" t="s">
        <v>217</v>
      </c>
      <c r="D82" s="4" t="s">
        <v>290</v>
      </c>
      <c r="E82" s="4" t="s">
        <v>295</v>
      </c>
      <c r="F82" s="4" t="s">
        <v>15</v>
      </c>
      <c r="G82" s="4" t="s">
        <v>116</v>
      </c>
      <c r="H82" s="4" t="s">
        <v>17</v>
      </c>
      <c r="I82" s="5">
        <v>500</v>
      </c>
      <c r="J82" s="4" t="s">
        <v>299</v>
      </c>
      <c r="K82" s="4" t="s">
        <v>245</v>
      </c>
    </row>
    <row r="83" spans="1:11" ht="13.5" customHeight="1" x14ac:dyDescent="0.25">
      <c r="A83" s="2" t="str">
        <f>HYPERLINK("https://www.fabsurplus.com/sdi_catalog/salesItemDetails.do?id=52377")</f>
        <v>https://www.fabsurplus.com/sdi_catalog/salesItemDetails.do?id=52377</v>
      </c>
      <c r="B83" s="2" t="s">
        <v>301</v>
      </c>
      <c r="C83" s="2" t="s">
        <v>186</v>
      </c>
      <c r="D83" s="2" t="s">
        <v>290</v>
      </c>
      <c r="E83" s="2" t="s">
        <v>291</v>
      </c>
      <c r="F83" s="2" t="s">
        <v>15</v>
      </c>
      <c r="G83" s="2" t="s">
        <v>116</v>
      </c>
      <c r="H83" s="2" t="s">
        <v>17</v>
      </c>
      <c r="I83" s="3">
        <v>500</v>
      </c>
      <c r="J83" s="2" t="s">
        <v>299</v>
      </c>
      <c r="K83" s="2" t="s">
        <v>245</v>
      </c>
    </row>
    <row r="84" spans="1:11" ht="13.5" customHeight="1" x14ac:dyDescent="0.25">
      <c r="A84" s="4" t="str">
        <f>HYPERLINK("https://www.fabsurplus.com/sdi_catalog/salesItemDetails.do?id=52379")</f>
        <v>https://www.fabsurplus.com/sdi_catalog/salesItemDetails.do?id=52379</v>
      </c>
      <c r="B84" s="4" t="s">
        <v>302</v>
      </c>
      <c r="C84" s="4" t="s">
        <v>217</v>
      </c>
      <c r="D84" s="4" t="s">
        <v>298</v>
      </c>
      <c r="E84" s="4" t="s">
        <v>291</v>
      </c>
      <c r="F84" s="4" t="s">
        <v>15</v>
      </c>
      <c r="G84" s="4" t="s">
        <v>116</v>
      </c>
      <c r="H84" s="4" t="s">
        <v>17</v>
      </c>
      <c r="I84" s="5">
        <v>500</v>
      </c>
      <c r="J84" s="4" t="s">
        <v>299</v>
      </c>
      <c r="K84" s="4" t="s">
        <v>245</v>
      </c>
    </row>
    <row r="85" spans="1:11" ht="13.5" customHeight="1" x14ac:dyDescent="0.25">
      <c r="A85" s="2" t="str">
        <f>HYPERLINK("https://www.fabsurplus.com/sdi_catalog/salesItemDetails.do?id=52380")</f>
        <v>https://www.fabsurplus.com/sdi_catalog/salesItemDetails.do?id=52380</v>
      </c>
      <c r="B85" s="2" t="s">
        <v>303</v>
      </c>
      <c r="C85" s="2" t="s">
        <v>217</v>
      </c>
      <c r="D85" s="2" t="s">
        <v>290</v>
      </c>
      <c r="E85" s="2" t="s">
        <v>291</v>
      </c>
      <c r="F85" s="2" t="s">
        <v>15</v>
      </c>
      <c r="G85" s="2" t="s">
        <v>116</v>
      </c>
      <c r="H85" s="2" t="s">
        <v>17</v>
      </c>
      <c r="I85" s="3">
        <v>500</v>
      </c>
      <c r="J85" s="2" t="s">
        <v>299</v>
      </c>
      <c r="K85" s="2" t="s">
        <v>245</v>
      </c>
    </row>
    <row r="86" spans="1:11" ht="13.5" customHeight="1" x14ac:dyDescent="0.25">
      <c r="A86" s="4" t="str">
        <f>HYPERLINK("https://www.fabsurplus.com/sdi_catalog/salesItemDetails.do?id=52381")</f>
        <v>https://www.fabsurplus.com/sdi_catalog/salesItemDetails.do?id=52381</v>
      </c>
      <c r="B86" s="4" t="s">
        <v>304</v>
      </c>
      <c r="C86" s="4" t="s">
        <v>217</v>
      </c>
      <c r="D86" s="4" t="s">
        <v>290</v>
      </c>
      <c r="E86" s="4" t="s">
        <v>291</v>
      </c>
      <c r="F86" s="4" t="s">
        <v>15</v>
      </c>
      <c r="G86" s="4" t="s">
        <v>116</v>
      </c>
      <c r="H86" s="4" t="s">
        <v>17</v>
      </c>
      <c r="I86" s="5">
        <v>500</v>
      </c>
      <c r="J86" s="4" t="s">
        <v>299</v>
      </c>
      <c r="K86" s="4" t="s">
        <v>245</v>
      </c>
    </row>
    <row r="87" spans="1:11" ht="13.5" customHeight="1" x14ac:dyDescent="0.25">
      <c r="A87" s="2" t="str">
        <f>HYPERLINK("https://www.fabsurplus.com/sdi_catalog/salesItemDetails.do?id=52382")</f>
        <v>https://www.fabsurplus.com/sdi_catalog/salesItemDetails.do?id=52382</v>
      </c>
      <c r="B87" s="2" t="s">
        <v>305</v>
      </c>
      <c r="C87" s="2" t="s">
        <v>217</v>
      </c>
      <c r="D87" s="2" t="s">
        <v>306</v>
      </c>
      <c r="E87" s="2" t="s">
        <v>307</v>
      </c>
      <c r="F87" s="2" t="s">
        <v>15</v>
      </c>
      <c r="G87" s="2" t="s">
        <v>116</v>
      </c>
      <c r="H87" s="2" t="s">
        <v>17</v>
      </c>
      <c r="I87" s="3">
        <v>500</v>
      </c>
      <c r="J87" s="6" t="s">
        <v>308</v>
      </c>
      <c r="K87" s="2" t="s">
        <v>245</v>
      </c>
    </row>
    <row r="88" spans="1:11" ht="13.5" customHeight="1" x14ac:dyDescent="0.25">
      <c r="A88" s="4" t="str">
        <f>HYPERLINK("https://www.fabsurplus.com/sdi_catalog/salesItemDetails.do?id=52383")</f>
        <v>https://www.fabsurplus.com/sdi_catalog/salesItemDetails.do?id=52383</v>
      </c>
      <c r="B88" s="4" t="s">
        <v>309</v>
      </c>
      <c r="C88" s="4" t="s">
        <v>186</v>
      </c>
      <c r="D88" s="4" t="s">
        <v>294</v>
      </c>
      <c r="E88" s="4" t="s">
        <v>291</v>
      </c>
      <c r="F88" s="4" t="s">
        <v>15</v>
      </c>
      <c r="G88" s="4" t="s">
        <v>116</v>
      </c>
      <c r="H88" s="4" t="s">
        <v>17</v>
      </c>
      <c r="I88" s="5">
        <v>500</v>
      </c>
      <c r="J88" s="4" t="s">
        <v>299</v>
      </c>
      <c r="K88" s="4" t="s">
        <v>245</v>
      </c>
    </row>
    <row r="89" spans="1:11" ht="13.5" customHeight="1" x14ac:dyDescent="0.25">
      <c r="A89" s="2" t="str">
        <f>HYPERLINK("https://www.fabsurplus.com/sdi_catalog/salesItemDetails.do?id=52384")</f>
        <v>https://www.fabsurplus.com/sdi_catalog/salesItemDetails.do?id=52384</v>
      </c>
      <c r="B89" s="2" t="s">
        <v>310</v>
      </c>
      <c r="C89" s="2" t="s">
        <v>186</v>
      </c>
      <c r="D89" s="2" t="s">
        <v>290</v>
      </c>
      <c r="E89" s="2" t="s">
        <v>291</v>
      </c>
      <c r="F89" s="2" t="s">
        <v>15</v>
      </c>
      <c r="G89" s="2" t="s">
        <v>116</v>
      </c>
      <c r="H89" s="2" t="s">
        <v>17</v>
      </c>
      <c r="I89" s="3">
        <v>500</v>
      </c>
      <c r="J89" s="2" t="s">
        <v>299</v>
      </c>
      <c r="K89" s="2" t="s">
        <v>245</v>
      </c>
    </row>
    <row r="90" spans="1:11" ht="13.5" customHeight="1" x14ac:dyDescent="0.25">
      <c r="A90" s="4" t="str">
        <f>HYPERLINK("https://www.fabsurplus.com/sdi_catalog/salesItemDetails.do?id=52385")</f>
        <v>https://www.fabsurplus.com/sdi_catalog/salesItemDetails.do?id=52385</v>
      </c>
      <c r="B90" s="4" t="s">
        <v>311</v>
      </c>
      <c r="C90" s="4" t="s">
        <v>186</v>
      </c>
      <c r="D90" s="4" t="s">
        <v>312</v>
      </c>
      <c r="E90" s="4" t="s">
        <v>313</v>
      </c>
      <c r="F90" s="4" t="s">
        <v>314</v>
      </c>
      <c r="G90" s="4" t="s">
        <v>116</v>
      </c>
      <c r="H90" s="4" t="s">
        <v>17</v>
      </c>
      <c r="I90" s="5">
        <v>500</v>
      </c>
      <c r="J90" s="4" t="s">
        <v>315</v>
      </c>
      <c r="K90" s="4" t="s">
        <v>245</v>
      </c>
    </row>
    <row r="91" spans="1:11" ht="13.5" customHeight="1" x14ac:dyDescent="0.25">
      <c r="A91" s="2" t="str">
        <f>HYPERLINK("https://www.fabsurplus.com/sdi_catalog/salesItemDetails.do?id=52446")</f>
        <v>https://www.fabsurplus.com/sdi_catalog/salesItemDetails.do?id=52446</v>
      </c>
      <c r="B91" s="2" t="s">
        <v>316</v>
      </c>
      <c r="C91" s="2" t="s">
        <v>186</v>
      </c>
      <c r="D91" s="2" t="s">
        <v>317</v>
      </c>
      <c r="E91" s="2" t="s">
        <v>313</v>
      </c>
      <c r="F91" s="2" t="s">
        <v>15</v>
      </c>
      <c r="G91" s="2" t="s">
        <v>116</v>
      </c>
      <c r="H91" s="2" t="s">
        <v>17</v>
      </c>
      <c r="I91" s="3">
        <v>500</v>
      </c>
      <c r="J91" s="2" t="s">
        <v>318</v>
      </c>
      <c r="K91" s="2" t="s">
        <v>245</v>
      </c>
    </row>
    <row r="92" spans="1:11" ht="13.5" customHeight="1" x14ac:dyDescent="0.25">
      <c r="A92" s="4" t="str">
        <f>HYPERLINK("https://www.fabsurplus.com/sdi_catalog/salesItemDetails.do?id=52447")</f>
        <v>https://www.fabsurplus.com/sdi_catalog/salesItemDetails.do?id=52447</v>
      </c>
      <c r="B92" s="4" t="s">
        <v>319</v>
      </c>
      <c r="C92" s="4" t="s">
        <v>217</v>
      </c>
      <c r="D92" s="4" t="s">
        <v>320</v>
      </c>
      <c r="E92" s="4" t="s">
        <v>313</v>
      </c>
      <c r="F92" s="4" t="s">
        <v>15</v>
      </c>
      <c r="G92" s="4" t="s">
        <v>116</v>
      </c>
      <c r="H92" s="4" t="s">
        <v>17</v>
      </c>
      <c r="I92" s="5">
        <v>500</v>
      </c>
      <c r="J92" s="4" t="s">
        <v>321</v>
      </c>
      <c r="K92" s="4" t="s">
        <v>245</v>
      </c>
    </row>
    <row r="93" spans="1:11" ht="13.5" customHeight="1" x14ac:dyDescent="0.25">
      <c r="A93" s="2" t="str">
        <f>HYPERLINK("https://www.fabsurplus.com/sdi_catalog/salesItemDetails.do?id=52448")</f>
        <v>https://www.fabsurplus.com/sdi_catalog/salesItemDetails.do?id=52448</v>
      </c>
      <c r="B93" s="2" t="s">
        <v>322</v>
      </c>
      <c r="C93" s="2" t="s">
        <v>217</v>
      </c>
      <c r="D93" s="2" t="s">
        <v>323</v>
      </c>
      <c r="E93" s="2" t="s">
        <v>324</v>
      </c>
      <c r="F93" s="2" t="s">
        <v>15</v>
      </c>
      <c r="G93" s="2" t="s">
        <v>116</v>
      </c>
      <c r="H93" s="2" t="s">
        <v>17</v>
      </c>
      <c r="I93" s="3">
        <v>500</v>
      </c>
      <c r="J93" s="2" t="s">
        <v>325</v>
      </c>
      <c r="K93" s="2" t="s">
        <v>245</v>
      </c>
    </row>
    <row r="94" spans="1:11" ht="13.5" customHeight="1" x14ac:dyDescent="0.25">
      <c r="A94" s="4" t="str">
        <f>HYPERLINK("https://www.fabsurplus.com/sdi_catalog/salesItemDetails.do?id=52449")</f>
        <v>https://www.fabsurplus.com/sdi_catalog/salesItemDetails.do?id=52449</v>
      </c>
      <c r="B94" s="4" t="s">
        <v>326</v>
      </c>
      <c r="C94" s="4" t="s">
        <v>186</v>
      </c>
      <c r="D94" s="4" t="s">
        <v>327</v>
      </c>
      <c r="E94" s="4" t="s">
        <v>328</v>
      </c>
      <c r="F94" s="4" t="s">
        <v>15</v>
      </c>
      <c r="G94" s="4" t="s">
        <v>116</v>
      </c>
      <c r="H94" s="4" t="s">
        <v>17</v>
      </c>
      <c r="I94" s="5">
        <v>500</v>
      </c>
      <c r="J94" s="4" t="s">
        <v>329</v>
      </c>
      <c r="K94" s="4" t="s">
        <v>245</v>
      </c>
    </row>
    <row r="95" spans="1:11" ht="13.5" customHeight="1" x14ac:dyDescent="0.25">
      <c r="A95" s="2" t="str">
        <f>HYPERLINK("https://www.fabsurplus.com/sdi_catalog/salesItemDetails.do?id=52450")</f>
        <v>https://www.fabsurplus.com/sdi_catalog/salesItemDetails.do?id=52450</v>
      </c>
      <c r="B95" s="2" t="s">
        <v>330</v>
      </c>
      <c r="C95" s="2" t="s">
        <v>186</v>
      </c>
      <c r="D95" s="2" t="s">
        <v>327</v>
      </c>
      <c r="E95" s="2" t="s">
        <v>328</v>
      </c>
      <c r="F95" s="2" t="s">
        <v>15</v>
      </c>
      <c r="G95" s="2" t="s">
        <v>116</v>
      </c>
      <c r="H95" s="2" t="s">
        <v>17</v>
      </c>
      <c r="I95" s="3">
        <v>500</v>
      </c>
      <c r="J95" s="2" t="s">
        <v>331</v>
      </c>
      <c r="K95" s="2" t="s">
        <v>245</v>
      </c>
    </row>
    <row r="96" spans="1:11" ht="13.5" customHeight="1" x14ac:dyDescent="0.25">
      <c r="A96" s="4" t="str">
        <f>HYPERLINK("https://www.fabsurplus.com/sdi_catalog/salesItemDetails.do?id=52929")</f>
        <v>https://www.fabsurplus.com/sdi_catalog/salesItemDetails.do?id=52929</v>
      </c>
      <c r="B96" s="4" t="s">
        <v>332</v>
      </c>
      <c r="C96" s="4" t="s">
        <v>186</v>
      </c>
      <c r="D96" s="4" t="s">
        <v>333</v>
      </c>
      <c r="E96" s="4" t="s">
        <v>313</v>
      </c>
      <c r="F96" s="4" t="s">
        <v>15</v>
      </c>
      <c r="G96" s="4" t="s">
        <v>116</v>
      </c>
      <c r="H96" s="4" t="s">
        <v>17</v>
      </c>
      <c r="I96" s="5">
        <v>500</v>
      </c>
      <c r="J96" s="4" t="s">
        <v>334</v>
      </c>
      <c r="K96" s="4" t="s">
        <v>245</v>
      </c>
    </row>
    <row r="97" spans="1:11" ht="13.5" customHeight="1" x14ac:dyDescent="0.25">
      <c r="A97" s="2" t="str">
        <f>HYPERLINK("https://www.fabsurplus.com/sdi_catalog/salesItemDetails.do?id=53020")</f>
        <v>https://www.fabsurplus.com/sdi_catalog/salesItemDetails.do?id=53020</v>
      </c>
      <c r="B97" s="2" t="s">
        <v>335</v>
      </c>
      <c r="C97" s="2" t="s">
        <v>217</v>
      </c>
      <c r="D97" s="2" t="s">
        <v>336</v>
      </c>
      <c r="E97" s="2" t="s">
        <v>337</v>
      </c>
      <c r="F97" s="2" t="s">
        <v>15</v>
      </c>
      <c r="G97" s="2" t="s">
        <v>116</v>
      </c>
      <c r="H97" s="2" t="s">
        <v>17</v>
      </c>
      <c r="I97" s="3">
        <v>500</v>
      </c>
      <c r="J97" s="2" t="s">
        <v>338</v>
      </c>
      <c r="K97" s="2" t="s">
        <v>245</v>
      </c>
    </row>
    <row r="98" spans="1:11" ht="13.5" customHeight="1" x14ac:dyDescent="0.25">
      <c r="A98" s="4" t="str">
        <f>HYPERLINK("https://www.fabsurplus.com/sdi_catalog/salesItemDetails.do?id=53021")</f>
        <v>https://www.fabsurplus.com/sdi_catalog/salesItemDetails.do?id=53021</v>
      </c>
      <c r="B98" s="4" t="s">
        <v>339</v>
      </c>
      <c r="C98" s="4" t="s">
        <v>186</v>
      </c>
      <c r="D98" s="4" t="s">
        <v>340</v>
      </c>
      <c r="E98" s="4" t="s">
        <v>337</v>
      </c>
      <c r="F98" s="4" t="s">
        <v>15</v>
      </c>
      <c r="G98" s="4" t="s">
        <v>116</v>
      </c>
      <c r="H98" s="4" t="s">
        <v>17</v>
      </c>
      <c r="I98" s="5">
        <v>500</v>
      </c>
      <c r="J98" s="4" t="s">
        <v>341</v>
      </c>
      <c r="K98" s="4" t="s">
        <v>245</v>
      </c>
    </row>
    <row r="99" spans="1:11" ht="13.5" customHeight="1" x14ac:dyDescent="0.25">
      <c r="A99" s="2" t="str">
        <f>HYPERLINK("https://www.fabsurplus.com/sdi_catalog/salesItemDetails.do?id=53023")</f>
        <v>https://www.fabsurplus.com/sdi_catalog/salesItemDetails.do?id=53023</v>
      </c>
      <c r="B99" s="2" t="s">
        <v>342</v>
      </c>
      <c r="C99" s="2" t="s">
        <v>186</v>
      </c>
      <c r="D99" s="2" t="s">
        <v>340</v>
      </c>
      <c r="E99" s="2" t="s">
        <v>337</v>
      </c>
      <c r="F99" s="2" t="s">
        <v>15</v>
      </c>
      <c r="G99" s="2" t="s">
        <v>116</v>
      </c>
      <c r="H99" s="2" t="s">
        <v>17</v>
      </c>
      <c r="I99" s="3">
        <v>500</v>
      </c>
      <c r="J99" s="2" t="s">
        <v>343</v>
      </c>
      <c r="K99" s="2" t="s">
        <v>245</v>
      </c>
    </row>
    <row r="100" spans="1:11" ht="13.5" customHeight="1" x14ac:dyDescent="0.25">
      <c r="A100" s="4" t="str">
        <f>HYPERLINK("https://www.fabsurplus.com/sdi_catalog/salesItemDetails.do?id=53032")</f>
        <v>https://www.fabsurplus.com/sdi_catalog/salesItemDetails.do?id=53032</v>
      </c>
      <c r="B100" s="4" t="s">
        <v>344</v>
      </c>
      <c r="C100" s="4" t="s">
        <v>186</v>
      </c>
      <c r="D100" s="4" t="s">
        <v>345</v>
      </c>
      <c r="E100" s="4" t="s">
        <v>346</v>
      </c>
      <c r="F100" s="4" t="s">
        <v>15</v>
      </c>
      <c r="G100" s="4" t="s">
        <v>116</v>
      </c>
      <c r="H100" s="4" t="s">
        <v>17</v>
      </c>
      <c r="I100" s="5">
        <v>100</v>
      </c>
      <c r="J100" s="7" t="s">
        <v>347</v>
      </c>
      <c r="K100" s="4" t="s">
        <v>245</v>
      </c>
    </row>
    <row r="101" spans="1:11" ht="13.5" customHeight="1" x14ac:dyDescent="0.25">
      <c r="A101" s="2" t="str">
        <f>HYPERLINK("https://www.fabsurplus.com/sdi_catalog/salesItemDetails.do?id=53034")</f>
        <v>https://www.fabsurplus.com/sdi_catalog/salesItemDetails.do?id=53034</v>
      </c>
      <c r="B101" s="2" t="s">
        <v>348</v>
      </c>
      <c r="C101" s="2" t="s">
        <v>186</v>
      </c>
      <c r="D101" s="2" t="s">
        <v>349</v>
      </c>
      <c r="E101" s="2" t="s">
        <v>350</v>
      </c>
      <c r="F101" s="2" t="s">
        <v>15</v>
      </c>
      <c r="G101" s="2" t="s">
        <v>116</v>
      </c>
      <c r="H101" s="2" t="s">
        <v>17</v>
      </c>
      <c r="I101" s="3">
        <v>250</v>
      </c>
      <c r="J101" s="2" t="s">
        <v>351</v>
      </c>
      <c r="K101" s="2" t="s">
        <v>245</v>
      </c>
    </row>
    <row r="102" spans="1:11" ht="13.5" customHeight="1" x14ac:dyDescent="0.25">
      <c r="A102" s="4" t="str">
        <f>HYPERLINK("https://www.fabsurplus.com/sdi_catalog/salesItemDetails.do?id=53041")</f>
        <v>https://www.fabsurplus.com/sdi_catalog/salesItemDetails.do?id=53041</v>
      </c>
      <c r="B102" s="4" t="s">
        <v>352</v>
      </c>
      <c r="C102" s="4" t="s">
        <v>186</v>
      </c>
      <c r="D102" s="4" t="s">
        <v>116</v>
      </c>
      <c r="E102" s="4" t="s">
        <v>353</v>
      </c>
      <c r="F102" s="4" t="s">
        <v>15</v>
      </c>
      <c r="G102" s="4" t="s">
        <v>116</v>
      </c>
      <c r="H102" s="4" t="s">
        <v>17</v>
      </c>
      <c r="I102" s="5">
        <v>350</v>
      </c>
      <c r="J102" s="4" t="s">
        <v>354</v>
      </c>
      <c r="K102" s="4" t="s">
        <v>245</v>
      </c>
    </row>
    <row r="103" spans="1:11" ht="13.5" customHeight="1" x14ac:dyDescent="0.25">
      <c r="A103" s="2" t="str">
        <f>HYPERLINK("https://www.fabsurplus.com/sdi_catalog/salesItemDetails.do?id=53042")</f>
        <v>https://www.fabsurplus.com/sdi_catalog/salesItemDetails.do?id=53042</v>
      </c>
      <c r="B103" s="2" t="s">
        <v>355</v>
      </c>
      <c r="C103" s="2" t="s">
        <v>186</v>
      </c>
      <c r="D103" s="2" t="s">
        <v>268</v>
      </c>
      <c r="E103" s="2" t="s">
        <v>356</v>
      </c>
      <c r="F103" s="2" t="s">
        <v>15</v>
      </c>
      <c r="G103" s="2" t="s">
        <v>116</v>
      </c>
      <c r="H103" s="2" t="s">
        <v>17</v>
      </c>
      <c r="I103" s="3">
        <v>400</v>
      </c>
      <c r="J103" s="2" t="s">
        <v>357</v>
      </c>
      <c r="K103" s="2" t="s">
        <v>245</v>
      </c>
    </row>
    <row r="104" spans="1:11" ht="13.5" customHeight="1" x14ac:dyDescent="0.25">
      <c r="A104" s="4" t="str">
        <f>HYPERLINK("https://www.fabsurplus.com/sdi_catalog/salesItemDetails.do?id=53045")</f>
        <v>https://www.fabsurplus.com/sdi_catalog/salesItemDetails.do?id=53045</v>
      </c>
      <c r="B104" s="4" t="s">
        <v>358</v>
      </c>
      <c r="C104" s="4" t="s">
        <v>186</v>
      </c>
      <c r="D104" s="4" t="s">
        <v>359</v>
      </c>
      <c r="E104" s="4" t="s">
        <v>360</v>
      </c>
      <c r="F104" s="4" t="s">
        <v>26</v>
      </c>
      <c r="G104" s="4" t="s">
        <v>116</v>
      </c>
      <c r="H104" s="4" t="s">
        <v>17</v>
      </c>
      <c r="I104" s="5">
        <v>50</v>
      </c>
      <c r="J104" s="7" t="s">
        <v>361</v>
      </c>
      <c r="K104" s="4" t="s">
        <v>245</v>
      </c>
    </row>
    <row r="105" spans="1:11" ht="13.5" customHeight="1" x14ac:dyDescent="0.25">
      <c r="A105" s="2" t="str">
        <f>HYPERLINK("https://www.fabsurplus.com/sdi_catalog/salesItemDetails.do?id=53046")</f>
        <v>https://www.fabsurplus.com/sdi_catalog/salesItemDetails.do?id=53046</v>
      </c>
      <c r="B105" s="2" t="s">
        <v>362</v>
      </c>
      <c r="C105" s="2" t="s">
        <v>186</v>
      </c>
      <c r="D105" s="2" t="s">
        <v>359</v>
      </c>
      <c r="E105" s="2" t="s">
        <v>360</v>
      </c>
      <c r="F105" s="2" t="s">
        <v>15</v>
      </c>
      <c r="G105" s="2" t="s">
        <v>116</v>
      </c>
      <c r="H105" s="2" t="s">
        <v>17</v>
      </c>
      <c r="I105" s="3">
        <v>50</v>
      </c>
      <c r="J105" s="6" t="s">
        <v>363</v>
      </c>
      <c r="K105" s="2" t="s">
        <v>245</v>
      </c>
    </row>
    <row r="106" spans="1:11" ht="13.5" customHeight="1" x14ac:dyDescent="0.25">
      <c r="A106" s="4" t="str">
        <f>HYPERLINK("https://www.fabsurplus.com/sdi_catalog/salesItemDetails.do?id=53047")</f>
        <v>https://www.fabsurplus.com/sdi_catalog/salesItemDetails.do?id=53047</v>
      </c>
      <c r="B106" s="4" t="s">
        <v>364</v>
      </c>
      <c r="C106" s="4" t="s">
        <v>186</v>
      </c>
      <c r="D106" s="4" t="s">
        <v>359</v>
      </c>
      <c r="E106" s="4" t="s">
        <v>360</v>
      </c>
      <c r="F106" s="4" t="s">
        <v>15</v>
      </c>
      <c r="G106" s="4" t="s">
        <v>116</v>
      </c>
      <c r="H106" s="4" t="s">
        <v>17</v>
      </c>
      <c r="I106" s="5">
        <v>50</v>
      </c>
      <c r="J106" s="7" t="s">
        <v>363</v>
      </c>
      <c r="K106" s="4" t="s">
        <v>245</v>
      </c>
    </row>
    <row r="107" spans="1:11" ht="13.5" customHeight="1" x14ac:dyDescent="0.25">
      <c r="A107" s="2" t="str">
        <f>HYPERLINK("https://www.fabsurplus.com/sdi_catalog/salesItemDetails.do?id=53048")</f>
        <v>https://www.fabsurplus.com/sdi_catalog/salesItemDetails.do?id=53048</v>
      </c>
      <c r="B107" s="2" t="s">
        <v>365</v>
      </c>
      <c r="C107" s="2" t="s">
        <v>186</v>
      </c>
      <c r="D107" s="2" t="s">
        <v>366</v>
      </c>
      <c r="E107" s="2" t="s">
        <v>367</v>
      </c>
      <c r="F107" s="2" t="s">
        <v>15</v>
      </c>
      <c r="G107" s="2" t="s">
        <v>116</v>
      </c>
      <c r="H107" s="2" t="s">
        <v>17</v>
      </c>
      <c r="I107" s="3">
        <v>1900</v>
      </c>
      <c r="J107" s="2" t="s">
        <v>368</v>
      </c>
      <c r="K107" s="2" t="s">
        <v>245</v>
      </c>
    </row>
    <row r="108" spans="1:11" ht="13.5" customHeight="1" x14ac:dyDescent="0.25">
      <c r="A108" s="4" t="str">
        <f>HYPERLINK("https://www.fabsurplus.com/sdi_catalog/salesItemDetails.do?id=53049")</f>
        <v>https://www.fabsurplus.com/sdi_catalog/salesItemDetails.do?id=53049</v>
      </c>
      <c r="B108" s="4" t="s">
        <v>369</v>
      </c>
      <c r="C108" s="4" t="s">
        <v>186</v>
      </c>
      <c r="D108" s="4" t="s">
        <v>370</v>
      </c>
      <c r="E108" s="4" t="s">
        <v>371</v>
      </c>
      <c r="F108" s="4" t="s">
        <v>15</v>
      </c>
      <c r="G108" s="4" t="s">
        <v>116</v>
      </c>
      <c r="H108" s="4" t="s">
        <v>17</v>
      </c>
      <c r="I108" s="5">
        <v>900</v>
      </c>
      <c r="J108" s="4" t="s">
        <v>372</v>
      </c>
      <c r="K108" s="4" t="s">
        <v>245</v>
      </c>
    </row>
    <row r="109" spans="1:11" ht="13.5" customHeight="1" x14ac:dyDescent="0.25">
      <c r="A109" s="2" t="str">
        <f>HYPERLINK("https://www.fabsurplus.com/sdi_catalog/salesItemDetails.do?id=53050")</f>
        <v>https://www.fabsurplus.com/sdi_catalog/salesItemDetails.do?id=53050</v>
      </c>
      <c r="B109" s="2" t="s">
        <v>373</v>
      </c>
      <c r="C109" s="2" t="s">
        <v>186</v>
      </c>
      <c r="D109" s="2" t="s">
        <v>374</v>
      </c>
      <c r="E109" s="2" t="s">
        <v>375</v>
      </c>
      <c r="F109" s="2" t="s">
        <v>15</v>
      </c>
      <c r="G109" s="2" t="s">
        <v>116</v>
      </c>
      <c r="H109" s="2" t="s">
        <v>17</v>
      </c>
      <c r="I109" s="3">
        <v>900</v>
      </c>
      <c r="J109" s="2" t="s">
        <v>376</v>
      </c>
      <c r="K109" s="2" t="s">
        <v>245</v>
      </c>
    </row>
    <row r="110" spans="1:11" ht="13.5" customHeight="1" x14ac:dyDescent="0.25">
      <c r="A110" s="4" t="str">
        <f>HYPERLINK("https://www.fabsurplus.com/sdi_catalog/salesItemDetails.do?id=53056")</f>
        <v>https://www.fabsurplus.com/sdi_catalog/salesItemDetails.do?id=53056</v>
      </c>
      <c r="B110" s="4" t="s">
        <v>377</v>
      </c>
      <c r="C110" s="4" t="s">
        <v>186</v>
      </c>
      <c r="D110" s="4" t="s">
        <v>378</v>
      </c>
      <c r="E110" s="4" t="s">
        <v>379</v>
      </c>
      <c r="F110" s="4" t="s">
        <v>15</v>
      </c>
      <c r="G110" s="4" t="s">
        <v>116</v>
      </c>
      <c r="H110" s="4" t="s">
        <v>17</v>
      </c>
      <c r="I110" s="5">
        <v>900</v>
      </c>
      <c r="J110" s="4" t="s">
        <v>380</v>
      </c>
      <c r="K110" s="4" t="s">
        <v>245</v>
      </c>
    </row>
    <row r="111" spans="1:11" ht="13.5" customHeight="1" x14ac:dyDescent="0.25">
      <c r="A111" s="2" t="str">
        <f>HYPERLINK("https://www.fabsurplus.com/sdi_catalog/salesItemDetails.do?id=53057")</f>
        <v>https://www.fabsurplus.com/sdi_catalog/salesItemDetails.do?id=53057</v>
      </c>
      <c r="B111" s="2" t="s">
        <v>381</v>
      </c>
      <c r="C111" s="2" t="s">
        <v>186</v>
      </c>
      <c r="D111" s="2" t="s">
        <v>382</v>
      </c>
      <c r="E111" s="2" t="s">
        <v>383</v>
      </c>
      <c r="F111" s="2" t="s">
        <v>15</v>
      </c>
      <c r="G111" s="2" t="s">
        <v>116</v>
      </c>
      <c r="H111" s="2" t="s">
        <v>17</v>
      </c>
      <c r="I111" s="3">
        <v>900</v>
      </c>
      <c r="J111" s="2" t="s">
        <v>384</v>
      </c>
      <c r="K111" s="2" t="s">
        <v>245</v>
      </c>
    </row>
    <row r="112" spans="1:11" ht="13.5" customHeight="1" x14ac:dyDescent="0.25">
      <c r="A112" s="4" t="str">
        <f>HYPERLINK("https://www.fabsurplus.com/sdi_catalog/salesItemDetails.do?id=53058")</f>
        <v>https://www.fabsurplus.com/sdi_catalog/salesItemDetails.do?id=53058</v>
      </c>
      <c r="B112" s="4" t="s">
        <v>385</v>
      </c>
      <c r="C112" s="4" t="s">
        <v>186</v>
      </c>
      <c r="D112" s="4" t="s">
        <v>386</v>
      </c>
      <c r="E112" s="4" t="s">
        <v>387</v>
      </c>
      <c r="F112" s="4" t="s">
        <v>15</v>
      </c>
      <c r="G112" s="4" t="s">
        <v>116</v>
      </c>
      <c r="H112" s="4" t="s">
        <v>17</v>
      </c>
      <c r="I112" s="5">
        <v>900</v>
      </c>
      <c r="J112" s="4" t="s">
        <v>388</v>
      </c>
      <c r="K112" s="4" t="s">
        <v>245</v>
      </c>
    </row>
    <row r="113" spans="1:11" ht="13.5" customHeight="1" x14ac:dyDescent="0.25">
      <c r="A113" s="2" t="str">
        <f>HYPERLINK("https://www.fabsurplus.com/sdi_catalog/salesItemDetails.do?id=53059")</f>
        <v>https://www.fabsurplus.com/sdi_catalog/salesItemDetails.do?id=53059</v>
      </c>
      <c r="B113" s="2" t="s">
        <v>389</v>
      </c>
      <c r="C113" s="2" t="s">
        <v>186</v>
      </c>
      <c r="D113" s="2" t="s">
        <v>390</v>
      </c>
      <c r="E113" s="2" t="s">
        <v>391</v>
      </c>
      <c r="F113" s="2" t="s">
        <v>15</v>
      </c>
      <c r="G113" s="2" t="s">
        <v>116</v>
      </c>
      <c r="H113" s="2" t="s">
        <v>17</v>
      </c>
      <c r="I113" s="3">
        <v>900</v>
      </c>
      <c r="J113" s="2" t="s">
        <v>392</v>
      </c>
      <c r="K113" s="2" t="s">
        <v>18</v>
      </c>
    </row>
    <row r="114" spans="1:11" ht="13.5" customHeight="1" x14ac:dyDescent="0.25">
      <c r="A114" s="4" t="str">
        <f>HYPERLINK("https://www.fabsurplus.com/sdi_catalog/salesItemDetails.do?id=53060")</f>
        <v>https://www.fabsurplus.com/sdi_catalog/salesItemDetails.do?id=53060</v>
      </c>
      <c r="B114" s="4" t="s">
        <v>393</v>
      </c>
      <c r="C114" s="4" t="s">
        <v>186</v>
      </c>
      <c r="D114" s="4" t="s">
        <v>394</v>
      </c>
      <c r="E114" s="4" t="s">
        <v>395</v>
      </c>
      <c r="F114" s="4" t="s">
        <v>15</v>
      </c>
      <c r="G114" s="4" t="s">
        <v>116</v>
      </c>
      <c r="H114" s="4" t="s">
        <v>17</v>
      </c>
      <c r="I114" s="5">
        <v>900</v>
      </c>
      <c r="J114" s="4" t="s">
        <v>396</v>
      </c>
      <c r="K114" s="4" t="s">
        <v>245</v>
      </c>
    </row>
    <row r="115" spans="1:11" ht="13.5" customHeight="1" x14ac:dyDescent="0.25">
      <c r="A115" s="2" t="str">
        <f>HYPERLINK("https://www.fabsurplus.com/sdi_catalog/salesItemDetails.do?id=53061")</f>
        <v>https://www.fabsurplus.com/sdi_catalog/salesItemDetails.do?id=53061</v>
      </c>
      <c r="B115" s="2" t="s">
        <v>397</v>
      </c>
      <c r="C115" s="2" t="s">
        <v>186</v>
      </c>
      <c r="D115" s="2" t="s">
        <v>398</v>
      </c>
      <c r="E115" s="2" t="s">
        <v>399</v>
      </c>
      <c r="F115" s="2" t="s">
        <v>15</v>
      </c>
      <c r="G115" s="2" t="s">
        <v>116</v>
      </c>
      <c r="H115" s="2" t="s">
        <v>17</v>
      </c>
      <c r="I115" s="3">
        <v>900</v>
      </c>
      <c r="J115" s="2" t="s">
        <v>400</v>
      </c>
      <c r="K115" s="2" t="s">
        <v>245</v>
      </c>
    </row>
    <row r="116" spans="1:11" ht="13.5" customHeight="1" x14ac:dyDescent="0.25">
      <c r="A116" s="4" t="str">
        <f>HYPERLINK("https://www.fabsurplus.com/sdi_catalog/salesItemDetails.do?id=53062")</f>
        <v>https://www.fabsurplus.com/sdi_catalog/salesItemDetails.do?id=53062</v>
      </c>
      <c r="B116" s="4" t="s">
        <v>401</v>
      </c>
      <c r="C116" s="4" t="s">
        <v>186</v>
      </c>
      <c r="D116" s="4" t="s">
        <v>402</v>
      </c>
      <c r="E116" s="4" t="s">
        <v>403</v>
      </c>
      <c r="F116" s="4" t="s">
        <v>15</v>
      </c>
      <c r="G116" s="4" t="s">
        <v>116</v>
      </c>
      <c r="H116" s="4" t="s">
        <v>17</v>
      </c>
      <c r="I116" s="5">
        <v>900</v>
      </c>
      <c r="J116" s="7" t="s">
        <v>404</v>
      </c>
      <c r="K116" s="4" t="s">
        <v>245</v>
      </c>
    </row>
    <row r="117" spans="1:11" ht="13.5" customHeight="1" x14ac:dyDescent="0.25">
      <c r="A117" s="2" t="str">
        <f>HYPERLINK("https://www.fabsurplus.com/sdi_catalog/salesItemDetails.do?id=53063")</f>
        <v>https://www.fabsurplus.com/sdi_catalog/salesItemDetails.do?id=53063</v>
      </c>
      <c r="B117" s="2" t="s">
        <v>405</v>
      </c>
      <c r="C117" s="2" t="s">
        <v>186</v>
      </c>
      <c r="D117" s="2" t="s">
        <v>406</v>
      </c>
      <c r="E117" s="2" t="s">
        <v>407</v>
      </c>
      <c r="F117" s="2" t="s">
        <v>15</v>
      </c>
      <c r="G117" s="2" t="s">
        <v>116</v>
      </c>
      <c r="H117" s="2" t="s">
        <v>17</v>
      </c>
      <c r="I117" s="3">
        <v>900</v>
      </c>
      <c r="J117" s="2" t="s">
        <v>408</v>
      </c>
      <c r="K117" s="2" t="s">
        <v>245</v>
      </c>
    </row>
    <row r="118" spans="1:11" ht="13.5" customHeight="1" x14ac:dyDescent="0.25">
      <c r="A118" s="4" t="str">
        <f>HYPERLINK("https://www.fabsurplus.com/sdi_catalog/salesItemDetails.do?id=53064")</f>
        <v>https://www.fabsurplus.com/sdi_catalog/salesItemDetails.do?id=53064</v>
      </c>
      <c r="B118" s="4" t="s">
        <v>409</v>
      </c>
      <c r="C118" s="4" t="s">
        <v>186</v>
      </c>
      <c r="D118" s="4" t="s">
        <v>410</v>
      </c>
      <c r="E118" s="4" t="s">
        <v>411</v>
      </c>
      <c r="F118" s="4" t="s">
        <v>15</v>
      </c>
      <c r="G118" s="4" t="s">
        <v>116</v>
      </c>
      <c r="H118" s="4" t="s">
        <v>17</v>
      </c>
      <c r="I118" s="5">
        <v>900</v>
      </c>
      <c r="J118" s="4" t="s">
        <v>412</v>
      </c>
      <c r="K118" s="4" t="s">
        <v>245</v>
      </c>
    </row>
    <row r="119" spans="1:11" ht="13.5" customHeight="1" x14ac:dyDescent="0.25">
      <c r="A119" s="2" t="str">
        <f>HYPERLINK("https://www.fabsurplus.com/sdi_catalog/salesItemDetails.do?id=53065")</f>
        <v>https://www.fabsurplus.com/sdi_catalog/salesItemDetails.do?id=53065</v>
      </c>
      <c r="B119" s="2" t="s">
        <v>413</v>
      </c>
      <c r="C119" s="2" t="s">
        <v>186</v>
      </c>
      <c r="D119" s="2" t="s">
        <v>414</v>
      </c>
      <c r="E119" s="2" t="s">
        <v>415</v>
      </c>
      <c r="F119" s="2" t="s">
        <v>314</v>
      </c>
      <c r="G119" s="2" t="s">
        <v>116</v>
      </c>
      <c r="H119" s="2" t="s">
        <v>17</v>
      </c>
      <c r="I119" s="3">
        <v>900</v>
      </c>
      <c r="J119" s="2" t="s">
        <v>416</v>
      </c>
      <c r="K119" s="2" t="s">
        <v>208</v>
      </c>
    </row>
    <row r="120" spans="1:11" ht="13.5" customHeight="1" x14ac:dyDescent="0.25">
      <c r="A120" s="4" t="str">
        <f>HYPERLINK("https://www.fabsurplus.com/sdi_catalog/salesItemDetails.do?id=53066")</f>
        <v>https://www.fabsurplus.com/sdi_catalog/salesItemDetails.do?id=53066</v>
      </c>
      <c r="B120" s="4" t="s">
        <v>417</v>
      </c>
      <c r="C120" s="4" t="s">
        <v>186</v>
      </c>
      <c r="D120" s="4" t="s">
        <v>418</v>
      </c>
      <c r="E120" s="4" t="s">
        <v>419</v>
      </c>
      <c r="F120" s="4" t="s">
        <v>15</v>
      </c>
      <c r="G120" s="4" t="s">
        <v>116</v>
      </c>
      <c r="H120" s="4" t="s">
        <v>17</v>
      </c>
      <c r="I120" s="5">
        <v>6000</v>
      </c>
      <c r="J120" s="7" t="s">
        <v>420</v>
      </c>
      <c r="K120" s="4" t="s">
        <v>18</v>
      </c>
    </row>
    <row r="121" spans="1:11" ht="13.5" customHeight="1" x14ac:dyDescent="0.25">
      <c r="A121" s="2" t="str">
        <f>HYPERLINK("https://www.fabsurplus.com/sdi_catalog/salesItemDetails.do?id=53074")</f>
        <v>https://www.fabsurplus.com/sdi_catalog/salesItemDetails.do?id=53074</v>
      </c>
      <c r="B121" s="2" t="s">
        <v>421</v>
      </c>
      <c r="C121" s="2" t="s">
        <v>186</v>
      </c>
      <c r="D121" s="2" t="s">
        <v>422</v>
      </c>
      <c r="E121" s="2" t="s">
        <v>423</v>
      </c>
      <c r="F121" s="2" t="s">
        <v>15</v>
      </c>
      <c r="G121" s="2" t="s">
        <v>424</v>
      </c>
      <c r="H121" s="2" t="s">
        <v>17</v>
      </c>
      <c r="I121" s="3">
        <v>6000</v>
      </c>
      <c r="J121" s="6" t="s">
        <v>425</v>
      </c>
      <c r="K121" s="2" t="s">
        <v>18</v>
      </c>
    </row>
    <row r="122" spans="1:11" ht="13.5" customHeight="1" x14ac:dyDescent="0.25">
      <c r="A122" s="4" t="str">
        <f>HYPERLINK("https://www.fabsurplus.com/sdi_catalog/salesItemDetails.do?id=64277")</f>
        <v>https://www.fabsurplus.com/sdi_catalog/salesItemDetails.do?id=64277</v>
      </c>
      <c r="B122" s="4" t="s">
        <v>426</v>
      </c>
      <c r="C122" s="4" t="s">
        <v>186</v>
      </c>
      <c r="D122" s="4" t="s">
        <v>427</v>
      </c>
      <c r="E122" s="4" t="s">
        <v>428</v>
      </c>
      <c r="F122" s="4" t="s">
        <v>15</v>
      </c>
      <c r="G122" s="4" t="s">
        <v>16</v>
      </c>
      <c r="H122" s="4" t="s">
        <v>91</v>
      </c>
      <c r="I122" s="5">
        <v>7000</v>
      </c>
      <c r="J122" s="4" t="s">
        <v>429</v>
      </c>
      <c r="K122" s="4" t="s">
        <v>430</v>
      </c>
    </row>
    <row r="123" spans="1:11" ht="13.5" customHeight="1" x14ac:dyDescent="0.25">
      <c r="A123" s="2" t="str">
        <f>HYPERLINK("https://www.fabsurplus.com/sdi_catalog/salesItemDetails.do?id=80241")</f>
        <v>https://www.fabsurplus.com/sdi_catalog/salesItemDetails.do?id=80241</v>
      </c>
      <c r="B123" s="2" t="s">
        <v>431</v>
      </c>
      <c r="C123" s="2" t="s">
        <v>217</v>
      </c>
      <c r="D123" s="2" t="s">
        <v>432</v>
      </c>
      <c r="E123" s="2" t="s">
        <v>433</v>
      </c>
      <c r="F123" s="2" t="s">
        <v>15</v>
      </c>
      <c r="G123" s="2" t="s">
        <v>434</v>
      </c>
      <c r="H123" s="2" t="s">
        <v>17</v>
      </c>
      <c r="I123" s="3">
        <v>2000</v>
      </c>
      <c r="J123" s="6" t="s">
        <v>435</v>
      </c>
      <c r="K123" s="2" t="s">
        <v>18</v>
      </c>
    </row>
    <row r="124" spans="1:11" ht="13.5" customHeight="1" x14ac:dyDescent="0.25">
      <c r="A124" s="4" t="str">
        <f>HYPERLINK("https://www.fabsurplus.com/sdi_catalog/salesItemDetails.do?id=80242")</f>
        <v>https://www.fabsurplus.com/sdi_catalog/salesItemDetails.do?id=80242</v>
      </c>
      <c r="B124" s="4" t="s">
        <v>436</v>
      </c>
      <c r="C124" s="4" t="s">
        <v>217</v>
      </c>
      <c r="D124" s="4" t="s">
        <v>437</v>
      </c>
      <c r="E124" s="4" t="s">
        <v>438</v>
      </c>
      <c r="F124" s="4" t="s">
        <v>15</v>
      </c>
      <c r="G124" s="4"/>
      <c r="H124" s="4" t="s">
        <v>17</v>
      </c>
      <c r="I124" s="5">
        <v>2000</v>
      </c>
      <c r="J124" s="7" t="s">
        <v>439</v>
      </c>
      <c r="K124" s="4" t="s">
        <v>203</v>
      </c>
    </row>
    <row r="125" spans="1:11" ht="13.5" customHeight="1" x14ac:dyDescent="0.25">
      <c r="A125" s="2" t="str">
        <f>HYPERLINK("https://www.fabsurplus.com/sdi_catalog/salesItemDetails.do?id=80243")</f>
        <v>https://www.fabsurplus.com/sdi_catalog/salesItemDetails.do?id=80243</v>
      </c>
      <c r="B125" s="2" t="s">
        <v>440</v>
      </c>
      <c r="C125" s="2" t="s">
        <v>217</v>
      </c>
      <c r="D125" s="2" t="s">
        <v>441</v>
      </c>
      <c r="E125" s="2" t="s">
        <v>442</v>
      </c>
      <c r="F125" s="2" t="s">
        <v>15</v>
      </c>
      <c r="G125" s="2"/>
      <c r="H125" s="2" t="s">
        <v>17</v>
      </c>
      <c r="I125" s="3">
        <v>1000</v>
      </c>
      <c r="J125" s="2"/>
      <c r="K125" s="2" t="s">
        <v>18</v>
      </c>
    </row>
    <row r="126" spans="1:11" ht="13.5" customHeight="1" x14ac:dyDescent="0.25">
      <c r="A126" s="4" t="str">
        <f>HYPERLINK("https://www.fabsurplus.com/sdi_catalog/salesItemDetails.do?id=80248")</f>
        <v>https://www.fabsurplus.com/sdi_catalog/salesItemDetails.do?id=80248</v>
      </c>
      <c r="B126" s="4" t="s">
        <v>443</v>
      </c>
      <c r="C126" s="4" t="s">
        <v>217</v>
      </c>
      <c r="D126" s="4" t="s">
        <v>444</v>
      </c>
      <c r="E126" s="4" t="s">
        <v>445</v>
      </c>
      <c r="F126" s="4" t="s">
        <v>15</v>
      </c>
      <c r="G126" s="4"/>
      <c r="H126" s="4" t="s">
        <v>17</v>
      </c>
      <c r="I126" s="5">
        <v>900</v>
      </c>
      <c r="J126" s="4"/>
      <c r="K126" s="4" t="s">
        <v>18</v>
      </c>
    </row>
    <row r="127" spans="1:11" ht="13.5" customHeight="1" x14ac:dyDescent="0.25">
      <c r="A127" s="2" t="str">
        <f>HYPERLINK("https://www.fabsurplus.com/sdi_catalog/salesItemDetails.do?id=80249")</f>
        <v>https://www.fabsurplus.com/sdi_catalog/salesItemDetails.do?id=80249</v>
      </c>
      <c r="B127" s="2" t="s">
        <v>446</v>
      </c>
      <c r="C127" s="2" t="s">
        <v>217</v>
      </c>
      <c r="D127" s="2" t="s">
        <v>447</v>
      </c>
      <c r="E127" s="2" t="s">
        <v>448</v>
      </c>
      <c r="F127" s="2" t="s">
        <v>15</v>
      </c>
      <c r="G127" s="2"/>
      <c r="H127" s="2" t="s">
        <v>17</v>
      </c>
      <c r="I127" s="3">
        <v>500</v>
      </c>
      <c r="J127" s="2"/>
      <c r="K127" s="2" t="s">
        <v>18</v>
      </c>
    </row>
    <row r="128" spans="1:11" ht="13.5" customHeight="1" x14ac:dyDescent="0.25">
      <c r="A128" s="4" t="str">
        <f>HYPERLINK("https://www.fabsurplus.com/sdi_catalog/salesItemDetails.do?id=80251")</f>
        <v>https://www.fabsurplus.com/sdi_catalog/salesItemDetails.do?id=80251</v>
      </c>
      <c r="B128" s="4" t="s">
        <v>449</v>
      </c>
      <c r="C128" s="4" t="s">
        <v>217</v>
      </c>
      <c r="D128" s="4" t="s">
        <v>450</v>
      </c>
      <c r="E128" s="4" t="s">
        <v>451</v>
      </c>
      <c r="F128" s="4" t="s">
        <v>15</v>
      </c>
      <c r="G128" s="4" t="s">
        <v>434</v>
      </c>
      <c r="H128" s="4" t="s">
        <v>17</v>
      </c>
      <c r="I128" s="5">
        <v>1000</v>
      </c>
      <c r="J128" s="4" t="s">
        <v>452</v>
      </c>
      <c r="K128" s="4" t="s">
        <v>453</v>
      </c>
    </row>
    <row r="129" spans="1:11" ht="13.5" customHeight="1" x14ac:dyDescent="0.25">
      <c r="A129" s="2" t="str">
        <f>HYPERLINK("https://www.fabsurplus.com/sdi_catalog/salesItemDetails.do?id=80253")</f>
        <v>https://www.fabsurplus.com/sdi_catalog/salesItemDetails.do?id=80253</v>
      </c>
      <c r="B129" s="2" t="s">
        <v>454</v>
      </c>
      <c r="C129" s="2" t="s">
        <v>217</v>
      </c>
      <c r="D129" s="2" t="s">
        <v>455</v>
      </c>
      <c r="E129" s="2"/>
      <c r="F129" s="2" t="s">
        <v>32</v>
      </c>
      <c r="G129" s="2"/>
      <c r="H129" s="2" t="s">
        <v>17</v>
      </c>
      <c r="I129" s="3">
        <v>1000</v>
      </c>
      <c r="J129" s="2"/>
      <c r="K129" s="2" t="s">
        <v>453</v>
      </c>
    </row>
    <row r="130" spans="1:11" ht="13.5" customHeight="1" x14ac:dyDescent="0.25">
      <c r="A130" s="4" t="str">
        <f>HYPERLINK("https://www.fabsurplus.com/sdi_catalog/salesItemDetails.do?id=84774")</f>
        <v>https://www.fabsurplus.com/sdi_catalog/salesItemDetails.do?id=84774</v>
      </c>
      <c r="B130" s="4" t="s">
        <v>456</v>
      </c>
      <c r="C130" s="4" t="s">
        <v>186</v>
      </c>
      <c r="D130" s="4" t="s">
        <v>457</v>
      </c>
      <c r="E130" s="4" t="s">
        <v>458</v>
      </c>
      <c r="F130" s="4" t="s">
        <v>15</v>
      </c>
      <c r="G130" s="4" t="s">
        <v>155</v>
      </c>
      <c r="H130" s="4" t="s">
        <v>17</v>
      </c>
      <c r="I130" s="5">
        <v>4500</v>
      </c>
      <c r="J130" s="7" t="s">
        <v>459</v>
      </c>
      <c r="K130" s="4" t="s">
        <v>203</v>
      </c>
    </row>
    <row r="131" spans="1:11" ht="13.5" customHeight="1" x14ac:dyDescent="0.25">
      <c r="A131" s="4" t="str">
        <f>HYPERLINK("https://www.fabsurplus.com/sdi_catalog/salesItemDetails.do?id=102059")</f>
        <v>https://www.fabsurplus.com/sdi_catalog/salesItemDetails.do?id=102059</v>
      </c>
      <c r="B131" s="4" t="s">
        <v>460</v>
      </c>
      <c r="C131" s="4" t="s">
        <v>186</v>
      </c>
      <c r="D131" s="4" t="s">
        <v>461</v>
      </c>
      <c r="E131" s="4" t="s">
        <v>462</v>
      </c>
      <c r="F131" s="4" t="s">
        <v>463</v>
      </c>
      <c r="G131" s="4" t="s">
        <v>116</v>
      </c>
      <c r="H131" s="4" t="s">
        <v>91</v>
      </c>
      <c r="I131" s="5">
        <v>1500</v>
      </c>
      <c r="J131" s="7" t="s">
        <v>464</v>
      </c>
      <c r="K131" s="4" t="s">
        <v>262</v>
      </c>
    </row>
    <row r="132" spans="1:11" ht="13.5" customHeight="1" x14ac:dyDescent="0.25">
      <c r="A132" s="2" t="str">
        <f>HYPERLINK("https://www.fabsurplus.com/sdi_catalog/salesItemDetails.do?id=83551")</f>
        <v>https://www.fabsurplus.com/sdi_catalog/salesItemDetails.do?id=83551</v>
      </c>
      <c r="B132" s="2" t="s">
        <v>465</v>
      </c>
      <c r="C132" s="2" t="s">
        <v>466</v>
      </c>
      <c r="D132" s="2" t="s">
        <v>467</v>
      </c>
      <c r="E132" s="2" t="s">
        <v>468</v>
      </c>
      <c r="F132" s="2" t="s">
        <v>15</v>
      </c>
      <c r="G132" s="2"/>
      <c r="H132" s="2" t="s">
        <v>91</v>
      </c>
      <c r="I132" s="3">
        <v>350</v>
      </c>
      <c r="J132" s="6" t="s">
        <v>469</v>
      </c>
      <c r="K132" s="2" t="s">
        <v>140</v>
      </c>
    </row>
    <row r="133" spans="1:11" ht="13.5" customHeight="1" x14ac:dyDescent="0.25">
      <c r="A133" s="4" t="str">
        <f>HYPERLINK("https://www.fabsurplus.com/sdi_catalog/salesItemDetails.do?id=21122")</f>
        <v>https://www.fabsurplus.com/sdi_catalog/salesItemDetails.do?id=21122</v>
      </c>
      <c r="B133" s="4" t="s">
        <v>470</v>
      </c>
      <c r="C133" s="4" t="s">
        <v>471</v>
      </c>
      <c r="D133" s="4" t="s">
        <v>472</v>
      </c>
      <c r="E133" s="4" t="s">
        <v>473</v>
      </c>
      <c r="F133" s="4" t="s">
        <v>15</v>
      </c>
      <c r="G133" s="4" t="s">
        <v>166</v>
      </c>
      <c r="H133" s="4" t="s">
        <v>149</v>
      </c>
      <c r="I133" s="5">
        <v>500</v>
      </c>
      <c r="J133" s="7" t="s">
        <v>474</v>
      </c>
      <c r="K133" s="4" t="s">
        <v>18</v>
      </c>
    </row>
    <row r="134" spans="1:11" ht="13.5" customHeight="1" x14ac:dyDescent="0.25">
      <c r="A134" s="4" t="str">
        <f>HYPERLINK("https://www.fabsurplus.com/sdi_catalog/salesItemDetails.do?id=83569")</f>
        <v>https://www.fabsurplus.com/sdi_catalog/salesItemDetails.do?id=83569</v>
      </c>
      <c r="B134" s="4" t="s">
        <v>475</v>
      </c>
      <c r="C134" s="4" t="s">
        <v>476</v>
      </c>
      <c r="D134" s="4" t="s">
        <v>477</v>
      </c>
      <c r="E134" s="4" t="s">
        <v>478</v>
      </c>
      <c r="F134" s="4" t="s">
        <v>15</v>
      </c>
      <c r="G134" s="4" t="s">
        <v>479</v>
      </c>
      <c r="H134" s="4" t="s">
        <v>17</v>
      </c>
      <c r="I134" s="5">
        <v>999</v>
      </c>
      <c r="J134" s="4"/>
      <c r="K134" s="4" t="s">
        <v>18</v>
      </c>
    </row>
    <row r="135" spans="1:11" ht="13.5" customHeight="1" x14ac:dyDescent="0.25">
      <c r="A135" s="2" t="str">
        <f>HYPERLINK("https://www.fabsurplus.com/sdi_catalog/salesItemDetails.do?id=21665")</f>
        <v>https://www.fabsurplus.com/sdi_catalog/salesItemDetails.do?id=21665</v>
      </c>
      <c r="B135" s="2" t="s">
        <v>480</v>
      </c>
      <c r="C135" s="2" t="s">
        <v>481</v>
      </c>
      <c r="D135" s="2" t="s">
        <v>482</v>
      </c>
      <c r="E135" s="2" t="s">
        <v>483</v>
      </c>
      <c r="F135" s="2" t="s">
        <v>15</v>
      </c>
      <c r="G135" s="2" t="s">
        <v>434</v>
      </c>
      <c r="H135" s="2" t="s">
        <v>91</v>
      </c>
      <c r="I135" s="3">
        <v>750</v>
      </c>
      <c r="J135" s="2" t="s">
        <v>484</v>
      </c>
      <c r="K135" s="2" t="s">
        <v>18</v>
      </c>
    </row>
    <row r="136" spans="1:11" ht="13.5" customHeight="1" x14ac:dyDescent="0.25">
      <c r="A136" s="4" t="str">
        <f>HYPERLINK("https://www.fabsurplus.com/sdi_catalog/salesItemDetails.do?id=80211")</f>
        <v>https://www.fabsurplus.com/sdi_catalog/salesItemDetails.do?id=80211</v>
      </c>
      <c r="B136" s="4" t="s">
        <v>485</v>
      </c>
      <c r="C136" s="4" t="s">
        <v>486</v>
      </c>
      <c r="D136" s="4" t="s">
        <v>487</v>
      </c>
      <c r="E136" s="4" t="s">
        <v>488</v>
      </c>
      <c r="F136" s="4" t="s">
        <v>32</v>
      </c>
      <c r="G136" s="4"/>
      <c r="H136" s="4" t="s">
        <v>17</v>
      </c>
      <c r="I136" s="5">
        <v>1500</v>
      </c>
      <c r="J136" s="7" t="s">
        <v>489</v>
      </c>
      <c r="K136" s="4"/>
    </row>
    <row r="137" spans="1:11" ht="13.5" customHeight="1" x14ac:dyDescent="0.25">
      <c r="A137" s="2" t="str">
        <f>HYPERLINK("https://www.fabsurplus.com/sdi_catalog/salesItemDetails.do?id=80269")</f>
        <v>https://www.fabsurplus.com/sdi_catalog/salesItemDetails.do?id=80269</v>
      </c>
      <c r="B137" s="2" t="s">
        <v>490</v>
      </c>
      <c r="C137" s="2" t="s">
        <v>486</v>
      </c>
      <c r="D137" s="2" t="s">
        <v>491</v>
      </c>
      <c r="E137" s="2" t="s">
        <v>492</v>
      </c>
      <c r="F137" s="2" t="s">
        <v>15</v>
      </c>
      <c r="G137" s="2"/>
      <c r="H137" s="2"/>
      <c r="I137" s="3">
        <v>200</v>
      </c>
      <c r="J137" s="2"/>
      <c r="K137" s="2" t="s">
        <v>493</v>
      </c>
    </row>
    <row r="138" spans="1:11" ht="13.5" customHeight="1" x14ac:dyDescent="0.25">
      <c r="A138" s="4" t="str">
        <f>HYPERLINK("https://www.fabsurplus.com/sdi_catalog/salesItemDetails.do?id=80270")</f>
        <v>https://www.fabsurplus.com/sdi_catalog/salesItemDetails.do?id=80270</v>
      </c>
      <c r="B138" s="4" t="s">
        <v>494</v>
      </c>
      <c r="C138" s="4" t="s">
        <v>486</v>
      </c>
      <c r="D138" s="4" t="s">
        <v>495</v>
      </c>
      <c r="E138" s="4" t="s">
        <v>496</v>
      </c>
      <c r="F138" s="4" t="s">
        <v>15</v>
      </c>
      <c r="G138" s="4"/>
      <c r="H138" s="4"/>
      <c r="I138" s="5">
        <v>200</v>
      </c>
      <c r="J138" s="4"/>
      <c r="K138" s="4" t="s">
        <v>493</v>
      </c>
    </row>
    <row r="139" spans="1:11" ht="13.5" customHeight="1" x14ac:dyDescent="0.25">
      <c r="A139" s="2" t="str">
        <f>HYPERLINK("https://www.fabsurplus.com/sdi_catalog/salesItemDetails.do?id=80271")</f>
        <v>https://www.fabsurplus.com/sdi_catalog/salesItemDetails.do?id=80271</v>
      </c>
      <c r="B139" s="2" t="s">
        <v>497</v>
      </c>
      <c r="C139" s="2" t="s">
        <v>486</v>
      </c>
      <c r="D139" s="2" t="s">
        <v>498</v>
      </c>
      <c r="E139" s="2" t="s">
        <v>499</v>
      </c>
      <c r="F139" s="2" t="s">
        <v>15</v>
      </c>
      <c r="G139" s="2"/>
      <c r="H139" s="2" t="s">
        <v>17</v>
      </c>
      <c r="I139" s="3">
        <v>200</v>
      </c>
      <c r="J139" s="6" t="s">
        <v>500</v>
      </c>
      <c r="K139" s="2" t="s">
        <v>493</v>
      </c>
    </row>
    <row r="140" spans="1:11" ht="13.5" customHeight="1" x14ac:dyDescent="0.25">
      <c r="A140" s="4" t="str">
        <f>HYPERLINK("https://www.fabsurplus.com/sdi_catalog/salesItemDetails.do?id=80272")</f>
        <v>https://www.fabsurplus.com/sdi_catalog/salesItemDetails.do?id=80272</v>
      </c>
      <c r="B140" s="4" t="s">
        <v>501</v>
      </c>
      <c r="C140" s="4" t="s">
        <v>486</v>
      </c>
      <c r="D140" s="4" t="s">
        <v>502</v>
      </c>
      <c r="E140" s="4" t="s">
        <v>503</v>
      </c>
      <c r="F140" s="4" t="s">
        <v>32</v>
      </c>
      <c r="G140" s="4"/>
      <c r="H140" s="4" t="s">
        <v>17</v>
      </c>
      <c r="I140" s="5">
        <v>200</v>
      </c>
      <c r="J140" s="7" t="s">
        <v>504</v>
      </c>
      <c r="K140" s="4" t="s">
        <v>493</v>
      </c>
    </row>
    <row r="141" spans="1:11" ht="13.5" customHeight="1" x14ac:dyDescent="0.25">
      <c r="A141" s="2" t="str">
        <f>HYPERLINK("https://www.fabsurplus.com/sdi_catalog/salesItemDetails.do?id=80273")</f>
        <v>https://www.fabsurplus.com/sdi_catalog/salesItemDetails.do?id=80273</v>
      </c>
      <c r="B141" s="2" t="s">
        <v>505</v>
      </c>
      <c r="C141" s="2" t="s">
        <v>486</v>
      </c>
      <c r="D141" s="2" t="s">
        <v>506</v>
      </c>
      <c r="E141" s="2" t="s">
        <v>507</v>
      </c>
      <c r="F141" s="2" t="s">
        <v>32</v>
      </c>
      <c r="G141" s="2"/>
      <c r="H141" s="2" t="s">
        <v>17</v>
      </c>
      <c r="I141" s="3">
        <v>200</v>
      </c>
      <c r="J141" s="6" t="s">
        <v>508</v>
      </c>
      <c r="K141" s="2" t="s">
        <v>493</v>
      </c>
    </row>
    <row r="142" spans="1:11" ht="13.5" customHeight="1" x14ac:dyDescent="0.25">
      <c r="A142" s="4" t="str">
        <f>HYPERLINK("https://www.fabsurplus.com/sdi_catalog/salesItemDetails.do?id=80274")</f>
        <v>https://www.fabsurplus.com/sdi_catalog/salesItemDetails.do?id=80274</v>
      </c>
      <c r="B142" s="4" t="s">
        <v>509</v>
      </c>
      <c r="C142" s="4" t="s">
        <v>486</v>
      </c>
      <c r="D142" s="4" t="s">
        <v>510</v>
      </c>
      <c r="E142" s="4" t="s">
        <v>511</v>
      </c>
      <c r="F142" s="4" t="s">
        <v>15</v>
      </c>
      <c r="G142" s="4"/>
      <c r="H142" s="4" t="s">
        <v>91</v>
      </c>
      <c r="I142" s="5">
        <v>200</v>
      </c>
      <c r="J142" s="4" t="s">
        <v>512</v>
      </c>
      <c r="K142" s="4" t="s">
        <v>493</v>
      </c>
    </row>
    <row r="143" spans="1:11" ht="13.5" customHeight="1" x14ac:dyDescent="0.25">
      <c r="A143" s="2" t="str">
        <f>HYPERLINK("https://www.fabsurplus.com/sdi_catalog/salesItemDetails.do?id=80275")</f>
        <v>https://www.fabsurplus.com/sdi_catalog/salesItemDetails.do?id=80275</v>
      </c>
      <c r="B143" s="2" t="s">
        <v>513</v>
      </c>
      <c r="C143" s="2" t="s">
        <v>486</v>
      </c>
      <c r="D143" s="2" t="s">
        <v>514</v>
      </c>
      <c r="E143" s="2" t="s">
        <v>515</v>
      </c>
      <c r="F143" s="2" t="s">
        <v>26</v>
      </c>
      <c r="G143" s="2" t="s">
        <v>16</v>
      </c>
      <c r="H143" s="2" t="s">
        <v>17</v>
      </c>
      <c r="I143" s="3">
        <v>200</v>
      </c>
      <c r="J143" s="6" t="s">
        <v>516</v>
      </c>
      <c r="K143" s="2" t="s">
        <v>493</v>
      </c>
    </row>
    <row r="144" spans="1:11" ht="13.5" customHeight="1" x14ac:dyDescent="0.25">
      <c r="A144" s="4" t="str">
        <f>HYPERLINK("https://www.fabsurplus.com/sdi_catalog/salesItemDetails.do?id=80311")</f>
        <v>https://www.fabsurplus.com/sdi_catalog/salesItemDetails.do?id=80311</v>
      </c>
      <c r="B144" s="4" t="s">
        <v>517</v>
      </c>
      <c r="C144" s="4" t="s">
        <v>486</v>
      </c>
      <c r="D144" s="4" t="s">
        <v>518</v>
      </c>
      <c r="E144" s="4" t="s">
        <v>519</v>
      </c>
      <c r="F144" s="4" t="s">
        <v>67</v>
      </c>
      <c r="G144" s="4"/>
      <c r="H144" s="4" t="s">
        <v>17</v>
      </c>
      <c r="I144" s="5">
        <v>200</v>
      </c>
      <c r="J144" s="7" t="s">
        <v>520</v>
      </c>
      <c r="K144" s="4" t="s">
        <v>493</v>
      </c>
    </row>
    <row r="145" spans="1:11" ht="13.5" customHeight="1" x14ac:dyDescent="0.25">
      <c r="A145" s="2" t="str">
        <f>HYPERLINK("https://www.fabsurplus.com/sdi_catalog/salesItemDetails.do?id=80312")</f>
        <v>https://www.fabsurplus.com/sdi_catalog/salesItemDetails.do?id=80312</v>
      </c>
      <c r="B145" s="2" t="s">
        <v>521</v>
      </c>
      <c r="C145" s="2" t="s">
        <v>486</v>
      </c>
      <c r="D145" s="2" t="s">
        <v>522</v>
      </c>
      <c r="E145" s="2" t="s">
        <v>523</v>
      </c>
      <c r="F145" s="2" t="s">
        <v>126</v>
      </c>
      <c r="G145" s="2"/>
      <c r="H145" s="2" t="s">
        <v>17</v>
      </c>
      <c r="I145" s="3">
        <v>200</v>
      </c>
      <c r="J145" s="6" t="s">
        <v>524</v>
      </c>
      <c r="K145" s="2" t="s">
        <v>493</v>
      </c>
    </row>
    <row r="146" spans="1:11" ht="13.5" customHeight="1" x14ac:dyDescent="0.25">
      <c r="A146" s="4" t="str">
        <f>HYPERLINK("https://www.fabsurplus.com/sdi_catalog/salesItemDetails.do?id=80313")</f>
        <v>https://www.fabsurplus.com/sdi_catalog/salesItemDetails.do?id=80313</v>
      </c>
      <c r="B146" s="4" t="s">
        <v>525</v>
      </c>
      <c r="C146" s="4" t="s">
        <v>486</v>
      </c>
      <c r="D146" s="4" t="s">
        <v>526</v>
      </c>
      <c r="E146" s="4" t="s">
        <v>523</v>
      </c>
      <c r="F146" s="4" t="s">
        <v>15</v>
      </c>
      <c r="G146" s="4"/>
      <c r="H146" s="4"/>
      <c r="I146" s="5">
        <v>200</v>
      </c>
      <c r="J146" s="4"/>
      <c r="K146" s="4" t="s">
        <v>493</v>
      </c>
    </row>
    <row r="147" spans="1:11" ht="13.5" customHeight="1" x14ac:dyDescent="0.25">
      <c r="A147" s="2" t="str">
        <f>HYPERLINK("https://www.fabsurplus.com/sdi_catalog/salesItemDetails.do?id=80314")</f>
        <v>https://www.fabsurplus.com/sdi_catalog/salesItemDetails.do?id=80314</v>
      </c>
      <c r="B147" s="2" t="s">
        <v>527</v>
      </c>
      <c r="C147" s="2" t="s">
        <v>486</v>
      </c>
      <c r="D147" s="2" t="s">
        <v>528</v>
      </c>
      <c r="E147" s="2" t="s">
        <v>529</v>
      </c>
      <c r="F147" s="2" t="s">
        <v>32</v>
      </c>
      <c r="G147" s="2"/>
      <c r="H147" s="2" t="s">
        <v>17</v>
      </c>
      <c r="I147" s="3">
        <v>200</v>
      </c>
      <c r="J147" s="6" t="s">
        <v>530</v>
      </c>
      <c r="K147" s="2" t="s">
        <v>493</v>
      </c>
    </row>
    <row r="148" spans="1:11" ht="13.5" customHeight="1" x14ac:dyDescent="0.25">
      <c r="A148" s="4" t="str">
        <f>HYPERLINK("https://www.fabsurplus.com/sdi_catalog/salesItemDetails.do?id=80316")</f>
        <v>https://www.fabsurplus.com/sdi_catalog/salesItemDetails.do?id=80316</v>
      </c>
      <c r="B148" s="4" t="s">
        <v>531</v>
      </c>
      <c r="C148" s="4" t="s">
        <v>486</v>
      </c>
      <c r="D148" s="4" t="s">
        <v>532</v>
      </c>
      <c r="E148" s="4" t="s">
        <v>533</v>
      </c>
      <c r="F148" s="4" t="s">
        <v>32</v>
      </c>
      <c r="G148" s="4"/>
      <c r="H148" s="4" t="s">
        <v>17</v>
      </c>
      <c r="I148" s="5">
        <v>200</v>
      </c>
      <c r="J148" s="7" t="s">
        <v>534</v>
      </c>
      <c r="K148" s="4" t="s">
        <v>493</v>
      </c>
    </row>
    <row r="149" spans="1:11" ht="13.5" customHeight="1" x14ac:dyDescent="0.25">
      <c r="A149" s="2" t="str">
        <f>HYPERLINK("https://www.fabsurplus.com/sdi_catalog/salesItemDetails.do?id=80317")</f>
        <v>https://www.fabsurplus.com/sdi_catalog/salesItemDetails.do?id=80317</v>
      </c>
      <c r="B149" s="2" t="s">
        <v>535</v>
      </c>
      <c r="C149" s="2" t="s">
        <v>486</v>
      </c>
      <c r="D149" s="2" t="s">
        <v>536</v>
      </c>
      <c r="E149" s="2" t="s">
        <v>537</v>
      </c>
      <c r="F149" s="2" t="s">
        <v>538</v>
      </c>
      <c r="G149" s="2"/>
      <c r="H149" s="2" t="s">
        <v>17</v>
      </c>
      <c r="I149" s="3">
        <v>200</v>
      </c>
      <c r="J149" s="6" t="s">
        <v>539</v>
      </c>
      <c r="K149" s="2" t="s">
        <v>493</v>
      </c>
    </row>
    <row r="150" spans="1:11" ht="13.5" customHeight="1" x14ac:dyDescent="0.25">
      <c r="A150" s="4" t="str">
        <f>HYPERLINK("https://www.fabsurplus.com/sdi_catalog/salesItemDetails.do?id=80318")</f>
        <v>https://www.fabsurplus.com/sdi_catalog/salesItemDetails.do?id=80318</v>
      </c>
      <c r="B150" s="4" t="s">
        <v>540</v>
      </c>
      <c r="C150" s="4" t="s">
        <v>486</v>
      </c>
      <c r="D150" s="4" t="s">
        <v>541</v>
      </c>
      <c r="E150" s="4" t="s">
        <v>542</v>
      </c>
      <c r="F150" s="4" t="s">
        <v>15</v>
      </c>
      <c r="G150" s="4"/>
      <c r="H150" s="4" t="s">
        <v>17</v>
      </c>
      <c r="I150" s="5">
        <v>200</v>
      </c>
      <c r="J150" s="4" t="s">
        <v>543</v>
      </c>
      <c r="K150" s="4" t="s">
        <v>87</v>
      </c>
    </row>
    <row r="151" spans="1:11" ht="13.5" customHeight="1" x14ac:dyDescent="0.25">
      <c r="A151" s="2" t="str">
        <f>HYPERLINK("https://www.fabsurplus.com/sdi_catalog/salesItemDetails.do?id=80319")</f>
        <v>https://www.fabsurplus.com/sdi_catalog/salesItemDetails.do?id=80319</v>
      </c>
      <c r="B151" s="2" t="s">
        <v>544</v>
      </c>
      <c r="C151" s="2" t="s">
        <v>486</v>
      </c>
      <c r="D151" s="2" t="s">
        <v>545</v>
      </c>
      <c r="E151" s="2" t="s">
        <v>529</v>
      </c>
      <c r="F151" s="2" t="s">
        <v>15</v>
      </c>
      <c r="G151" s="2"/>
      <c r="H151" s="2" t="s">
        <v>17</v>
      </c>
      <c r="I151" s="3">
        <v>200</v>
      </c>
      <c r="J151" s="6" t="s">
        <v>546</v>
      </c>
      <c r="K151" s="2" t="s">
        <v>87</v>
      </c>
    </row>
    <row r="152" spans="1:11" ht="13.5" customHeight="1" x14ac:dyDescent="0.25">
      <c r="A152" s="4" t="str">
        <f>HYPERLINK("https://www.fabsurplus.com/sdi_catalog/salesItemDetails.do?id=80320")</f>
        <v>https://www.fabsurplus.com/sdi_catalog/salesItemDetails.do?id=80320</v>
      </c>
      <c r="B152" s="4" t="s">
        <v>547</v>
      </c>
      <c r="C152" s="4" t="s">
        <v>486</v>
      </c>
      <c r="D152" s="4" t="s">
        <v>548</v>
      </c>
      <c r="E152" s="4" t="s">
        <v>549</v>
      </c>
      <c r="F152" s="4" t="s">
        <v>15</v>
      </c>
      <c r="G152" s="4"/>
      <c r="H152" s="4" t="s">
        <v>17</v>
      </c>
      <c r="I152" s="5">
        <v>200</v>
      </c>
      <c r="J152" s="7" t="s">
        <v>550</v>
      </c>
      <c r="K152" s="4" t="s">
        <v>87</v>
      </c>
    </row>
    <row r="153" spans="1:11" ht="13.5" customHeight="1" x14ac:dyDescent="0.25">
      <c r="A153" s="2" t="str">
        <f>HYPERLINK("https://www.fabsurplus.com/sdi_catalog/salesItemDetails.do?id=81829")</f>
        <v>https://www.fabsurplus.com/sdi_catalog/salesItemDetails.do?id=81829</v>
      </c>
      <c r="B153" s="2" t="s">
        <v>551</v>
      </c>
      <c r="C153" s="2" t="s">
        <v>486</v>
      </c>
      <c r="D153" s="2" t="s">
        <v>552</v>
      </c>
      <c r="E153" s="2" t="s">
        <v>553</v>
      </c>
      <c r="F153" s="2" t="s">
        <v>15</v>
      </c>
      <c r="G153" s="2"/>
      <c r="H153" s="2" t="s">
        <v>17</v>
      </c>
      <c r="I153" s="3">
        <v>200</v>
      </c>
      <c r="J153" s="6" t="s">
        <v>554</v>
      </c>
      <c r="K153" s="2"/>
    </row>
    <row r="154" spans="1:11" ht="13.5" customHeight="1" x14ac:dyDescent="0.25">
      <c r="A154" s="4" t="str">
        <f>HYPERLINK("https://www.fabsurplus.com/sdi_catalog/salesItemDetails.do?id=81864")</f>
        <v>https://www.fabsurplus.com/sdi_catalog/salesItemDetails.do?id=81864</v>
      </c>
      <c r="B154" s="4" t="s">
        <v>555</v>
      </c>
      <c r="C154" s="4" t="s">
        <v>486</v>
      </c>
      <c r="D154" s="4" t="s">
        <v>556</v>
      </c>
      <c r="E154" s="4" t="s">
        <v>511</v>
      </c>
      <c r="F154" s="4" t="s">
        <v>15</v>
      </c>
      <c r="G154" s="4"/>
      <c r="H154" s="4" t="s">
        <v>17</v>
      </c>
      <c r="I154" s="5">
        <v>200</v>
      </c>
      <c r="J154" s="7" t="s">
        <v>557</v>
      </c>
      <c r="K154" s="4" t="s">
        <v>493</v>
      </c>
    </row>
    <row r="155" spans="1:11" ht="13.5" customHeight="1" x14ac:dyDescent="0.25">
      <c r="A155" s="2" t="str">
        <f>HYPERLINK("https://www.fabsurplus.com/sdi_catalog/salesItemDetails.do?id=81866")</f>
        <v>https://www.fabsurplus.com/sdi_catalog/salesItemDetails.do?id=81866</v>
      </c>
      <c r="B155" s="2" t="s">
        <v>558</v>
      </c>
      <c r="C155" s="2" t="s">
        <v>486</v>
      </c>
      <c r="D155" s="2" t="s">
        <v>559</v>
      </c>
      <c r="E155" s="2" t="s">
        <v>560</v>
      </c>
      <c r="F155" s="2" t="s">
        <v>15</v>
      </c>
      <c r="G155" s="2"/>
      <c r="H155" s="2" t="s">
        <v>17</v>
      </c>
      <c r="I155" s="3">
        <v>200</v>
      </c>
      <c r="J155" s="6" t="s">
        <v>561</v>
      </c>
      <c r="K155" s="2" t="s">
        <v>493</v>
      </c>
    </row>
    <row r="156" spans="1:11" ht="13.5" customHeight="1" x14ac:dyDescent="0.25">
      <c r="A156" s="4" t="str">
        <f>HYPERLINK("https://www.fabsurplus.com/sdi_catalog/salesItemDetails.do?id=82168")</f>
        <v>https://www.fabsurplus.com/sdi_catalog/salesItemDetails.do?id=82168</v>
      </c>
      <c r="B156" s="4" t="s">
        <v>562</v>
      </c>
      <c r="C156" s="4" t="s">
        <v>486</v>
      </c>
      <c r="D156" s="4" t="s">
        <v>563</v>
      </c>
      <c r="E156" s="4" t="s">
        <v>564</v>
      </c>
      <c r="F156" s="4" t="s">
        <v>15</v>
      </c>
      <c r="G156" s="4"/>
      <c r="H156" s="4" t="s">
        <v>17</v>
      </c>
      <c r="I156" s="5">
        <v>200</v>
      </c>
      <c r="J156" s="7" t="s">
        <v>565</v>
      </c>
      <c r="K156" s="4" t="s">
        <v>493</v>
      </c>
    </row>
    <row r="157" spans="1:11" ht="13.5" customHeight="1" x14ac:dyDescent="0.25">
      <c r="A157" s="2" t="str">
        <f>HYPERLINK("https://www.fabsurplus.com/sdi_catalog/salesItemDetails.do?id=83559")</f>
        <v>https://www.fabsurplus.com/sdi_catalog/salesItemDetails.do?id=83559</v>
      </c>
      <c r="B157" s="2" t="s">
        <v>566</v>
      </c>
      <c r="C157" s="2" t="s">
        <v>486</v>
      </c>
      <c r="D157" s="2" t="s">
        <v>567</v>
      </c>
      <c r="E157" s="2" t="s">
        <v>568</v>
      </c>
      <c r="F157" s="2" t="s">
        <v>26</v>
      </c>
      <c r="G157" s="2"/>
      <c r="H157" s="2" t="s">
        <v>17</v>
      </c>
      <c r="I157" s="3">
        <v>200</v>
      </c>
      <c r="J157" s="6" t="s">
        <v>569</v>
      </c>
      <c r="K157" s="2" t="s">
        <v>493</v>
      </c>
    </row>
    <row r="158" spans="1:11" ht="13.5" customHeight="1" x14ac:dyDescent="0.25">
      <c r="A158" s="4" t="str">
        <f>HYPERLINK("https://www.fabsurplus.com/sdi_catalog/salesItemDetails.do?id=83631")</f>
        <v>https://www.fabsurplus.com/sdi_catalog/salesItemDetails.do?id=83631</v>
      </c>
      <c r="B158" s="4" t="s">
        <v>570</v>
      </c>
      <c r="C158" s="4" t="s">
        <v>486</v>
      </c>
      <c r="D158" s="4" t="s">
        <v>571</v>
      </c>
      <c r="E158" s="4" t="s">
        <v>572</v>
      </c>
      <c r="F158" s="4" t="s">
        <v>15</v>
      </c>
      <c r="G158" s="4"/>
      <c r="H158" s="4" t="s">
        <v>17</v>
      </c>
      <c r="I158" s="5">
        <v>200</v>
      </c>
      <c r="J158" s="7" t="s">
        <v>573</v>
      </c>
      <c r="K158" s="4" t="s">
        <v>493</v>
      </c>
    </row>
    <row r="159" spans="1:11" ht="13.5" customHeight="1" x14ac:dyDescent="0.25">
      <c r="A159" s="2" t="str">
        <f>HYPERLINK("https://www.fabsurplus.com/sdi_catalog/salesItemDetails.do?id=83819")</f>
        <v>https://www.fabsurplus.com/sdi_catalog/salesItemDetails.do?id=83819</v>
      </c>
      <c r="B159" s="2" t="s">
        <v>574</v>
      </c>
      <c r="C159" s="2" t="s">
        <v>486</v>
      </c>
      <c r="D159" s="2" t="s">
        <v>575</v>
      </c>
      <c r="E159" s="2" t="s">
        <v>523</v>
      </c>
      <c r="F159" s="2" t="s">
        <v>15</v>
      </c>
      <c r="G159" s="2"/>
      <c r="H159" s="2" t="s">
        <v>17</v>
      </c>
      <c r="I159" s="3">
        <v>200</v>
      </c>
      <c r="J159" s="6" t="s">
        <v>524</v>
      </c>
      <c r="K159" s="2" t="s">
        <v>493</v>
      </c>
    </row>
    <row r="160" spans="1:11" ht="13.5" customHeight="1" x14ac:dyDescent="0.25">
      <c r="A160" s="4" t="str">
        <f>HYPERLINK("https://www.fabsurplus.com/sdi_catalog/salesItemDetails.do?id=84099")</f>
        <v>https://www.fabsurplus.com/sdi_catalog/salesItemDetails.do?id=84099</v>
      </c>
      <c r="B160" s="4" t="s">
        <v>576</v>
      </c>
      <c r="C160" s="4" t="s">
        <v>486</v>
      </c>
      <c r="D160" s="4" t="s">
        <v>577</v>
      </c>
      <c r="E160" s="4" t="s">
        <v>578</v>
      </c>
      <c r="F160" s="4" t="s">
        <v>15</v>
      </c>
      <c r="G160" s="4"/>
      <c r="H160" s="4"/>
      <c r="I160" s="5">
        <v>200</v>
      </c>
      <c r="J160" s="4"/>
      <c r="K160" s="4" t="s">
        <v>493</v>
      </c>
    </row>
    <row r="161" spans="1:11" ht="13.5" customHeight="1" x14ac:dyDescent="0.25">
      <c r="A161" s="2" t="str">
        <f>HYPERLINK("https://www.fabsurplus.com/sdi_catalog/salesItemDetails.do?id=84278")</f>
        <v>https://www.fabsurplus.com/sdi_catalog/salesItemDetails.do?id=84278</v>
      </c>
      <c r="B161" s="2" t="s">
        <v>579</v>
      </c>
      <c r="C161" s="2" t="s">
        <v>486</v>
      </c>
      <c r="D161" s="2" t="s">
        <v>580</v>
      </c>
      <c r="E161" s="2" t="s">
        <v>581</v>
      </c>
      <c r="F161" s="2" t="s">
        <v>15</v>
      </c>
      <c r="G161" s="2"/>
      <c r="H161" s="2" t="s">
        <v>17</v>
      </c>
      <c r="I161" s="3">
        <v>200</v>
      </c>
      <c r="J161" s="6" t="s">
        <v>582</v>
      </c>
      <c r="K161" s="2" t="s">
        <v>493</v>
      </c>
    </row>
    <row r="162" spans="1:11" ht="13.5" customHeight="1" x14ac:dyDescent="0.25">
      <c r="A162" s="4" t="str">
        <f>HYPERLINK("https://www.fabsurplus.com/sdi_catalog/salesItemDetails.do?id=84279")</f>
        <v>https://www.fabsurplus.com/sdi_catalog/salesItemDetails.do?id=84279</v>
      </c>
      <c r="B162" s="4" t="s">
        <v>583</v>
      </c>
      <c r="C162" s="4" t="s">
        <v>486</v>
      </c>
      <c r="D162" s="4" t="s">
        <v>584</v>
      </c>
      <c r="E162" s="4" t="s">
        <v>585</v>
      </c>
      <c r="F162" s="4" t="s">
        <v>15</v>
      </c>
      <c r="G162" s="4"/>
      <c r="H162" s="4" t="s">
        <v>17</v>
      </c>
      <c r="I162" s="5">
        <v>200</v>
      </c>
      <c r="J162" s="7" t="s">
        <v>534</v>
      </c>
      <c r="K162" s="4" t="s">
        <v>493</v>
      </c>
    </row>
    <row r="163" spans="1:11" ht="13.5" customHeight="1" x14ac:dyDescent="0.25">
      <c r="A163" s="2" t="str">
        <f>HYPERLINK("https://www.fabsurplus.com/sdi_catalog/salesItemDetails.do?id=84280")</f>
        <v>https://www.fabsurplus.com/sdi_catalog/salesItemDetails.do?id=84280</v>
      </c>
      <c r="B163" s="2" t="s">
        <v>586</v>
      </c>
      <c r="C163" s="2" t="s">
        <v>486</v>
      </c>
      <c r="D163" s="2" t="s">
        <v>587</v>
      </c>
      <c r="E163" s="2" t="s">
        <v>581</v>
      </c>
      <c r="F163" s="2" t="s">
        <v>15</v>
      </c>
      <c r="G163" s="2"/>
      <c r="H163" s="2" t="s">
        <v>17</v>
      </c>
      <c r="I163" s="3">
        <v>200</v>
      </c>
      <c r="J163" s="6" t="s">
        <v>582</v>
      </c>
      <c r="K163" s="2" t="s">
        <v>493</v>
      </c>
    </row>
    <row r="164" spans="1:11" ht="13.5" customHeight="1" x14ac:dyDescent="0.25">
      <c r="A164" s="4" t="str">
        <f>HYPERLINK("https://www.fabsurplus.com/sdi_catalog/salesItemDetails.do?id=84281")</f>
        <v>https://www.fabsurplus.com/sdi_catalog/salesItemDetails.do?id=84281</v>
      </c>
      <c r="B164" s="4" t="s">
        <v>588</v>
      </c>
      <c r="C164" s="4" t="s">
        <v>486</v>
      </c>
      <c r="D164" s="4" t="s">
        <v>589</v>
      </c>
      <c r="E164" s="4" t="s">
        <v>529</v>
      </c>
      <c r="F164" s="4" t="s">
        <v>15</v>
      </c>
      <c r="G164" s="4"/>
      <c r="H164" s="4" t="s">
        <v>17</v>
      </c>
      <c r="I164" s="5">
        <v>200</v>
      </c>
      <c r="J164" s="7" t="s">
        <v>530</v>
      </c>
      <c r="K164" s="4" t="s">
        <v>493</v>
      </c>
    </row>
    <row r="165" spans="1:11" ht="13.5" customHeight="1" x14ac:dyDescent="0.25">
      <c r="A165" s="2" t="str">
        <f>HYPERLINK("https://www.fabsurplus.com/sdi_catalog/salesItemDetails.do?id=54562")</f>
        <v>https://www.fabsurplus.com/sdi_catalog/salesItemDetails.do?id=54562</v>
      </c>
      <c r="B165" s="2" t="s">
        <v>590</v>
      </c>
      <c r="C165" s="2" t="s">
        <v>591</v>
      </c>
      <c r="D165" s="2" t="s">
        <v>592</v>
      </c>
      <c r="E165" s="2" t="s">
        <v>593</v>
      </c>
      <c r="F165" s="2" t="s">
        <v>15</v>
      </c>
      <c r="G165" s="2" t="s">
        <v>594</v>
      </c>
      <c r="H165" s="2" t="s">
        <v>17</v>
      </c>
      <c r="I165" s="3">
        <v>900</v>
      </c>
      <c r="J165" s="2" t="s">
        <v>595</v>
      </c>
      <c r="K165" s="2" t="s">
        <v>596</v>
      </c>
    </row>
    <row r="166" spans="1:11" ht="13.5" customHeight="1" x14ac:dyDescent="0.25">
      <c r="A166" s="4" t="str">
        <f>HYPERLINK("https://www.fabsurplus.com/sdi_catalog/salesItemDetails.do?id=69855")</f>
        <v>https://www.fabsurplus.com/sdi_catalog/salesItemDetails.do?id=69855</v>
      </c>
      <c r="B166" s="4" t="s">
        <v>597</v>
      </c>
      <c r="C166" s="4" t="s">
        <v>598</v>
      </c>
      <c r="D166" s="4" t="s">
        <v>599</v>
      </c>
      <c r="E166" s="4" t="s">
        <v>593</v>
      </c>
      <c r="F166" s="4" t="s">
        <v>15</v>
      </c>
      <c r="G166" s="4" t="s">
        <v>600</v>
      </c>
      <c r="H166" s="4" t="s">
        <v>17</v>
      </c>
      <c r="I166" s="5">
        <v>900</v>
      </c>
      <c r="J166" s="7" t="s">
        <v>601</v>
      </c>
      <c r="K166" s="4" t="s">
        <v>18</v>
      </c>
    </row>
    <row r="167" spans="1:11" ht="13.5" customHeight="1" x14ac:dyDescent="0.25">
      <c r="A167" s="4" t="str">
        <f>HYPERLINK("https://www.fabsurplus.com/sdi_catalog/salesItemDetails.do?id=70305")</f>
        <v>https://www.fabsurplus.com/sdi_catalog/salesItemDetails.do?id=70305</v>
      </c>
      <c r="B167" s="4" t="s">
        <v>602</v>
      </c>
      <c r="C167" s="4" t="s">
        <v>603</v>
      </c>
      <c r="D167" s="4" t="s">
        <v>604</v>
      </c>
      <c r="E167" s="4" t="s">
        <v>605</v>
      </c>
      <c r="F167" s="4" t="s">
        <v>15</v>
      </c>
      <c r="G167" s="4" t="s">
        <v>434</v>
      </c>
      <c r="H167" s="4" t="s">
        <v>606</v>
      </c>
      <c r="I167" s="5">
        <v>1000</v>
      </c>
      <c r="J167" s="7" t="s">
        <v>607</v>
      </c>
      <c r="K167" s="4" t="s">
        <v>608</v>
      </c>
    </row>
    <row r="168" spans="1:11" ht="13.5" customHeight="1" x14ac:dyDescent="0.25">
      <c r="A168" s="2" t="str">
        <f>HYPERLINK("https://www.fabsurplus.com/sdi_catalog/salesItemDetails.do?id=70306")</f>
        <v>https://www.fabsurplus.com/sdi_catalog/salesItemDetails.do?id=70306</v>
      </c>
      <c r="B168" s="2" t="s">
        <v>609</v>
      </c>
      <c r="C168" s="2" t="s">
        <v>610</v>
      </c>
      <c r="D168" s="2" t="s">
        <v>611</v>
      </c>
      <c r="E168" s="2" t="s">
        <v>612</v>
      </c>
      <c r="F168" s="2" t="s">
        <v>32</v>
      </c>
      <c r="G168" s="2" t="s">
        <v>434</v>
      </c>
      <c r="H168" s="2" t="s">
        <v>613</v>
      </c>
      <c r="I168" s="3">
        <v>500</v>
      </c>
      <c r="J168" s="6" t="s">
        <v>614</v>
      </c>
      <c r="K168" s="2" t="s">
        <v>608</v>
      </c>
    </row>
    <row r="169" spans="1:11" ht="13.5" customHeight="1" x14ac:dyDescent="0.25">
      <c r="A169" s="4" t="str">
        <f>HYPERLINK("https://www.fabsurplus.com/sdi_catalog/salesItemDetails.do?id=89967")</f>
        <v>https://www.fabsurplus.com/sdi_catalog/salesItemDetails.do?id=89967</v>
      </c>
      <c r="B169" s="4" t="s">
        <v>615</v>
      </c>
      <c r="C169" s="4" t="s">
        <v>610</v>
      </c>
      <c r="D169" s="4" t="s">
        <v>616</v>
      </c>
      <c r="E169" s="4" t="s">
        <v>617</v>
      </c>
      <c r="F169" s="4" t="s">
        <v>15</v>
      </c>
      <c r="G169" s="4" t="s">
        <v>132</v>
      </c>
      <c r="H169" s="4" t="s">
        <v>17</v>
      </c>
      <c r="I169" s="5">
        <v>3000</v>
      </c>
      <c r="J169" s="7" t="s">
        <v>618</v>
      </c>
      <c r="K169" s="4" t="s">
        <v>18</v>
      </c>
    </row>
    <row r="170" spans="1:11" ht="13.5" customHeight="1" x14ac:dyDescent="0.25">
      <c r="A170" s="2" t="str">
        <f>HYPERLINK("https://www.fabsurplus.com/sdi_catalog/salesItemDetails.do?id=95413")</f>
        <v>https://www.fabsurplus.com/sdi_catalog/salesItemDetails.do?id=95413</v>
      </c>
      <c r="B170" s="2" t="s">
        <v>619</v>
      </c>
      <c r="C170" s="2" t="s">
        <v>610</v>
      </c>
      <c r="D170" s="2" t="s">
        <v>616</v>
      </c>
      <c r="E170" s="2" t="s">
        <v>617</v>
      </c>
      <c r="F170" s="2" t="s">
        <v>15</v>
      </c>
      <c r="G170" s="2" t="s">
        <v>132</v>
      </c>
      <c r="H170" s="2" t="s">
        <v>17</v>
      </c>
      <c r="I170" s="3">
        <v>3000</v>
      </c>
      <c r="J170" s="6" t="s">
        <v>618</v>
      </c>
      <c r="K170" s="2" t="s">
        <v>18</v>
      </c>
    </row>
    <row r="171" spans="1:11" ht="13.5" customHeight="1" x14ac:dyDescent="0.25">
      <c r="A171" s="4" t="str">
        <f>HYPERLINK("https://www.fabsurplus.com/sdi_catalog/salesItemDetails.do?id=95416")</f>
        <v>https://www.fabsurplus.com/sdi_catalog/salesItemDetails.do?id=95416</v>
      </c>
      <c r="B171" s="4" t="s">
        <v>620</v>
      </c>
      <c r="C171" s="4" t="s">
        <v>610</v>
      </c>
      <c r="D171" s="4" t="s">
        <v>616</v>
      </c>
      <c r="E171" s="4" t="s">
        <v>617</v>
      </c>
      <c r="F171" s="4" t="s">
        <v>15</v>
      </c>
      <c r="G171" s="4" t="s">
        <v>132</v>
      </c>
      <c r="H171" s="4" t="s">
        <v>17</v>
      </c>
      <c r="I171" s="5">
        <v>3000</v>
      </c>
      <c r="J171" s="7" t="s">
        <v>618</v>
      </c>
      <c r="K171" s="4" t="s">
        <v>18</v>
      </c>
    </row>
    <row r="172" spans="1:11" ht="13.5" customHeight="1" x14ac:dyDescent="0.25">
      <c r="A172" s="2" t="str">
        <f>HYPERLINK("https://www.fabsurplus.com/sdi_catalog/salesItemDetails.do?id=95417")</f>
        <v>https://www.fabsurplus.com/sdi_catalog/salesItemDetails.do?id=95417</v>
      </c>
      <c r="B172" s="2" t="s">
        <v>621</v>
      </c>
      <c r="C172" s="2" t="s">
        <v>610</v>
      </c>
      <c r="D172" s="2" t="s">
        <v>616</v>
      </c>
      <c r="E172" s="2" t="s">
        <v>617</v>
      </c>
      <c r="F172" s="2" t="s">
        <v>15</v>
      </c>
      <c r="G172" s="2" t="s">
        <v>132</v>
      </c>
      <c r="H172" s="2" t="s">
        <v>17</v>
      </c>
      <c r="I172" s="3">
        <v>3000</v>
      </c>
      <c r="J172" s="6" t="s">
        <v>618</v>
      </c>
      <c r="K172" s="2" t="s">
        <v>18</v>
      </c>
    </row>
    <row r="173" spans="1:11" ht="13.5" customHeight="1" x14ac:dyDescent="0.25">
      <c r="A173" s="4" t="str">
        <f>HYPERLINK("https://www.fabsurplus.com/sdi_catalog/salesItemDetails.do?id=95418")</f>
        <v>https://www.fabsurplus.com/sdi_catalog/salesItemDetails.do?id=95418</v>
      </c>
      <c r="B173" s="4" t="s">
        <v>622</v>
      </c>
      <c r="C173" s="4" t="s">
        <v>610</v>
      </c>
      <c r="D173" s="4" t="s">
        <v>616</v>
      </c>
      <c r="E173" s="4" t="s">
        <v>617</v>
      </c>
      <c r="F173" s="4" t="s">
        <v>15</v>
      </c>
      <c r="G173" s="4" t="s">
        <v>132</v>
      </c>
      <c r="H173" s="4" t="s">
        <v>17</v>
      </c>
      <c r="I173" s="5">
        <v>3000</v>
      </c>
      <c r="J173" s="7" t="s">
        <v>618</v>
      </c>
      <c r="K173" s="4" t="s">
        <v>18</v>
      </c>
    </row>
    <row r="174" spans="1:11" ht="13.5" customHeight="1" x14ac:dyDescent="0.25">
      <c r="A174" s="2" t="str">
        <f>HYPERLINK("https://www.fabsurplus.com/sdi_catalog/salesItemDetails.do?id=95420")</f>
        <v>https://www.fabsurplus.com/sdi_catalog/salesItemDetails.do?id=95420</v>
      </c>
      <c r="B174" s="2" t="s">
        <v>623</v>
      </c>
      <c r="C174" s="2" t="s">
        <v>610</v>
      </c>
      <c r="D174" s="2" t="s">
        <v>624</v>
      </c>
      <c r="E174" s="2" t="s">
        <v>625</v>
      </c>
      <c r="F174" s="2" t="s">
        <v>15</v>
      </c>
      <c r="G174" s="2" t="s">
        <v>132</v>
      </c>
      <c r="H174" s="2" t="s">
        <v>91</v>
      </c>
      <c r="I174" s="3">
        <v>3000</v>
      </c>
      <c r="J174" s="6" t="s">
        <v>626</v>
      </c>
      <c r="K174" s="2" t="s">
        <v>18</v>
      </c>
    </row>
    <row r="175" spans="1:11" ht="13.5" customHeight="1" x14ac:dyDescent="0.25">
      <c r="A175" s="4" t="str">
        <f>HYPERLINK("https://www.fabsurplus.com/sdi_catalog/salesItemDetails.do?id=95421")</f>
        <v>https://www.fabsurplus.com/sdi_catalog/salesItemDetails.do?id=95421</v>
      </c>
      <c r="B175" s="4" t="s">
        <v>627</v>
      </c>
      <c r="C175" s="4" t="s">
        <v>610</v>
      </c>
      <c r="D175" s="4" t="s">
        <v>628</v>
      </c>
      <c r="E175" s="4" t="s">
        <v>625</v>
      </c>
      <c r="F175" s="4" t="s">
        <v>15</v>
      </c>
      <c r="G175" s="4" t="s">
        <v>132</v>
      </c>
      <c r="H175" s="4" t="s">
        <v>91</v>
      </c>
      <c r="I175" s="5">
        <v>3000</v>
      </c>
      <c r="J175" s="7" t="s">
        <v>629</v>
      </c>
      <c r="K175" s="4" t="s">
        <v>18</v>
      </c>
    </row>
    <row r="176" spans="1:11" ht="13.5" customHeight="1" x14ac:dyDescent="0.25">
      <c r="A176" s="4" t="str">
        <f>HYPERLINK("https://www.fabsurplus.com/sdi_catalog/salesItemDetails.do?id=72127")</f>
        <v>https://www.fabsurplus.com/sdi_catalog/salesItemDetails.do?id=72127</v>
      </c>
      <c r="B176" s="4" t="s">
        <v>630</v>
      </c>
      <c r="C176" s="4" t="s">
        <v>631</v>
      </c>
      <c r="D176" s="4" t="s">
        <v>632</v>
      </c>
      <c r="E176" s="4" t="s">
        <v>633</v>
      </c>
      <c r="F176" s="4" t="s">
        <v>15</v>
      </c>
      <c r="G176" s="4" t="s">
        <v>16</v>
      </c>
      <c r="H176" s="4" t="s">
        <v>17</v>
      </c>
      <c r="I176" s="5">
        <v>150</v>
      </c>
      <c r="J176" s="7" t="s">
        <v>634</v>
      </c>
      <c r="K176" s="4" t="s">
        <v>635</v>
      </c>
    </row>
    <row r="177" spans="1:11" ht="13.5" customHeight="1" x14ac:dyDescent="0.25">
      <c r="A177" s="2" t="str">
        <f>HYPERLINK("https://www.fabsurplus.com/sdi_catalog/salesItemDetails.do?id=89969")</f>
        <v>https://www.fabsurplus.com/sdi_catalog/salesItemDetails.do?id=89969</v>
      </c>
      <c r="B177" s="2" t="s">
        <v>636</v>
      </c>
      <c r="C177" s="2" t="s">
        <v>631</v>
      </c>
      <c r="D177" s="2" t="s">
        <v>637</v>
      </c>
      <c r="E177" s="2" t="s">
        <v>638</v>
      </c>
      <c r="F177" s="2" t="s">
        <v>15</v>
      </c>
      <c r="G177" s="2" t="s">
        <v>639</v>
      </c>
      <c r="H177" s="2" t="s">
        <v>91</v>
      </c>
      <c r="I177" s="3">
        <v>7000</v>
      </c>
      <c r="J177" s="6" t="s">
        <v>640</v>
      </c>
      <c r="K177" s="2" t="s">
        <v>18</v>
      </c>
    </row>
    <row r="178" spans="1:11" ht="13.5" customHeight="1" x14ac:dyDescent="0.25">
      <c r="A178" s="4" t="str">
        <f>HYPERLINK("https://www.fabsurplus.com/sdi_catalog/salesItemDetails.do?id=95559")</f>
        <v>https://www.fabsurplus.com/sdi_catalog/salesItemDetails.do?id=95559</v>
      </c>
      <c r="B178" s="4" t="s">
        <v>641</v>
      </c>
      <c r="C178" s="4" t="s">
        <v>631</v>
      </c>
      <c r="D178" s="4" t="s">
        <v>642</v>
      </c>
      <c r="E178" s="4" t="s">
        <v>643</v>
      </c>
      <c r="F178" s="4" t="s">
        <v>15</v>
      </c>
      <c r="G178" s="4" t="s">
        <v>132</v>
      </c>
      <c r="H178" s="4" t="s">
        <v>17</v>
      </c>
      <c r="I178" s="5">
        <v>4000</v>
      </c>
      <c r="J178" s="7" t="s">
        <v>644</v>
      </c>
      <c r="K178" s="4" t="s">
        <v>18</v>
      </c>
    </row>
    <row r="179" spans="1:11" ht="13.5" customHeight="1" x14ac:dyDescent="0.25">
      <c r="A179" s="2" t="str">
        <f>HYPERLINK("https://www.fabsurplus.com/sdi_catalog/salesItemDetails.do?id=80368")</f>
        <v>https://www.fabsurplus.com/sdi_catalog/salesItemDetails.do?id=80368</v>
      </c>
      <c r="B179" s="2" t="s">
        <v>645</v>
      </c>
      <c r="C179" s="2" t="s">
        <v>646</v>
      </c>
      <c r="D179" s="2" t="s">
        <v>647</v>
      </c>
      <c r="E179" s="2" t="s">
        <v>648</v>
      </c>
      <c r="F179" s="2" t="s">
        <v>15</v>
      </c>
      <c r="G179" s="2" t="s">
        <v>434</v>
      </c>
      <c r="H179" s="2" t="s">
        <v>17</v>
      </c>
      <c r="I179" s="3">
        <v>500</v>
      </c>
      <c r="J179" s="6" t="s">
        <v>649</v>
      </c>
      <c r="K179" s="2" t="s">
        <v>650</v>
      </c>
    </row>
    <row r="180" spans="1:11" ht="13.5" customHeight="1" x14ac:dyDescent="0.25">
      <c r="A180" s="4" t="str">
        <f>HYPERLINK("https://www.fabsurplus.com/sdi_catalog/salesItemDetails.do?id=83625")</f>
        <v>https://www.fabsurplus.com/sdi_catalog/salesItemDetails.do?id=83625</v>
      </c>
      <c r="B180" s="4" t="s">
        <v>651</v>
      </c>
      <c r="C180" s="4" t="s">
        <v>646</v>
      </c>
      <c r="D180" s="4" t="s">
        <v>652</v>
      </c>
      <c r="E180" s="4" t="s">
        <v>653</v>
      </c>
      <c r="F180" s="4" t="s">
        <v>15</v>
      </c>
      <c r="G180" s="4"/>
      <c r="H180" s="4" t="s">
        <v>91</v>
      </c>
      <c r="I180" s="5">
        <v>250</v>
      </c>
      <c r="J180" s="7" t="s">
        <v>654</v>
      </c>
      <c r="K180" s="4" t="s">
        <v>203</v>
      </c>
    </row>
    <row r="181" spans="1:11" ht="13.5" customHeight="1" x14ac:dyDescent="0.25">
      <c r="A181" s="4" t="str">
        <f>HYPERLINK("https://www.fabsurplus.com/sdi_catalog/salesItemDetails.do?id=84764")</f>
        <v>https://www.fabsurplus.com/sdi_catalog/salesItemDetails.do?id=84764</v>
      </c>
      <c r="B181" s="4" t="s">
        <v>655</v>
      </c>
      <c r="C181" s="4" t="s">
        <v>656</v>
      </c>
      <c r="D181" s="4" t="s">
        <v>657</v>
      </c>
      <c r="E181" s="4" t="s">
        <v>658</v>
      </c>
      <c r="F181" s="4" t="s">
        <v>15</v>
      </c>
      <c r="G181" s="4" t="s">
        <v>659</v>
      </c>
      <c r="H181" s="4" t="s">
        <v>149</v>
      </c>
      <c r="I181" s="5">
        <v>1000</v>
      </c>
      <c r="J181" s="7" t="s">
        <v>660</v>
      </c>
      <c r="K181" s="4" t="s">
        <v>87</v>
      </c>
    </row>
    <row r="182" spans="1:11" ht="13.5" customHeight="1" x14ac:dyDescent="0.25">
      <c r="A182" s="2" t="str">
        <f>HYPERLINK("https://www.fabsurplus.com/sdi_catalog/salesItemDetails.do?id=83739")</f>
        <v>https://www.fabsurplus.com/sdi_catalog/salesItemDetails.do?id=83739</v>
      </c>
      <c r="B182" s="2" t="s">
        <v>661</v>
      </c>
      <c r="C182" s="2" t="s">
        <v>662</v>
      </c>
      <c r="D182" s="2" t="s">
        <v>663</v>
      </c>
      <c r="E182" s="2" t="s">
        <v>664</v>
      </c>
      <c r="F182" s="2" t="s">
        <v>15</v>
      </c>
      <c r="G182" s="2" t="s">
        <v>434</v>
      </c>
      <c r="H182" s="2" t="s">
        <v>17</v>
      </c>
      <c r="I182" s="3">
        <v>1900</v>
      </c>
      <c r="J182" s="6" t="s">
        <v>665</v>
      </c>
      <c r="K182" s="2" t="s">
        <v>87</v>
      </c>
    </row>
    <row r="183" spans="1:11" ht="13.5" customHeight="1" x14ac:dyDescent="0.25">
      <c r="A183" s="4" t="str">
        <f>HYPERLINK("https://www.fabsurplus.com/sdi_catalog/salesItemDetails.do?id=87092")</f>
        <v>https://www.fabsurplus.com/sdi_catalog/salesItemDetails.do?id=87092</v>
      </c>
      <c r="B183" s="4" t="s">
        <v>666</v>
      </c>
      <c r="C183" s="4" t="s">
        <v>667</v>
      </c>
      <c r="D183" s="4" t="s">
        <v>668</v>
      </c>
      <c r="E183" s="4" t="s">
        <v>669</v>
      </c>
      <c r="F183" s="4" t="s">
        <v>15</v>
      </c>
      <c r="G183" s="4" t="s">
        <v>669</v>
      </c>
      <c r="H183" s="4" t="s">
        <v>91</v>
      </c>
      <c r="I183" s="5">
        <v>3500</v>
      </c>
      <c r="J183" s="7" t="s">
        <v>670</v>
      </c>
      <c r="K183" s="4" t="s">
        <v>87</v>
      </c>
    </row>
    <row r="184" spans="1:11" ht="13.5" customHeight="1" x14ac:dyDescent="0.25">
      <c r="A184" s="2" t="str">
        <f>HYPERLINK("https://www.fabsurplus.com/sdi_catalog/salesItemDetails.do?id=52166")</f>
        <v>https://www.fabsurplus.com/sdi_catalog/salesItemDetails.do?id=52166</v>
      </c>
      <c r="B184" s="2" t="s">
        <v>671</v>
      </c>
      <c r="C184" s="2" t="s">
        <v>672</v>
      </c>
      <c r="D184" s="2" t="s">
        <v>673</v>
      </c>
      <c r="E184" s="2" t="s">
        <v>674</v>
      </c>
      <c r="F184" s="2" t="s">
        <v>15</v>
      </c>
      <c r="G184" s="2" t="s">
        <v>116</v>
      </c>
      <c r="H184" s="2" t="s">
        <v>17</v>
      </c>
      <c r="I184" s="3">
        <v>1000</v>
      </c>
      <c r="J184" s="2" t="s">
        <v>675</v>
      </c>
      <c r="K184" s="2" t="s">
        <v>676</v>
      </c>
    </row>
    <row r="185" spans="1:11" ht="13.5" customHeight="1" x14ac:dyDescent="0.25">
      <c r="A185" s="4" t="str">
        <f>HYPERLINK("https://www.fabsurplus.com/sdi_catalog/salesItemDetails.do?id=52167")</f>
        <v>https://www.fabsurplus.com/sdi_catalog/salesItemDetails.do?id=52167</v>
      </c>
      <c r="B185" s="4" t="s">
        <v>677</v>
      </c>
      <c r="C185" s="4" t="s">
        <v>672</v>
      </c>
      <c r="D185" s="4" t="s">
        <v>678</v>
      </c>
      <c r="E185" s="4" t="s">
        <v>679</v>
      </c>
      <c r="F185" s="4" t="s">
        <v>15</v>
      </c>
      <c r="G185" s="4" t="s">
        <v>116</v>
      </c>
      <c r="H185" s="4" t="s">
        <v>17</v>
      </c>
      <c r="I185" s="5">
        <v>1000</v>
      </c>
      <c r="J185" s="7" t="s">
        <v>680</v>
      </c>
      <c r="K185" s="4" t="s">
        <v>18</v>
      </c>
    </row>
    <row r="186" spans="1:11" ht="13.5" customHeight="1" x14ac:dyDescent="0.25">
      <c r="A186" s="2" t="str">
        <f>HYPERLINK("https://www.fabsurplus.com/sdi_catalog/salesItemDetails.do?id=52301")</f>
        <v>https://www.fabsurplus.com/sdi_catalog/salesItemDetails.do?id=52301</v>
      </c>
      <c r="B186" s="2" t="s">
        <v>681</v>
      </c>
      <c r="C186" s="2" t="s">
        <v>672</v>
      </c>
      <c r="D186" s="2" t="s">
        <v>682</v>
      </c>
      <c r="E186" s="2" t="s">
        <v>683</v>
      </c>
      <c r="F186" s="2" t="s">
        <v>314</v>
      </c>
      <c r="G186" s="2" t="s">
        <v>116</v>
      </c>
      <c r="H186" s="2" t="s">
        <v>17</v>
      </c>
      <c r="I186" s="3">
        <v>1000</v>
      </c>
      <c r="J186" s="2" t="s">
        <v>684</v>
      </c>
      <c r="K186" s="2" t="s">
        <v>198</v>
      </c>
    </row>
    <row r="187" spans="1:11" ht="13.5" customHeight="1" x14ac:dyDescent="0.25">
      <c r="A187" s="4" t="str">
        <f>HYPERLINK("https://www.fabsurplus.com/sdi_catalog/salesItemDetails.do?id=52312")</f>
        <v>https://www.fabsurplus.com/sdi_catalog/salesItemDetails.do?id=52312</v>
      </c>
      <c r="B187" s="4" t="s">
        <v>685</v>
      </c>
      <c r="C187" s="4" t="s">
        <v>672</v>
      </c>
      <c r="D187" s="4" t="s">
        <v>686</v>
      </c>
      <c r="E187" s="4" t="s">
        <v>687</v>
      </c>
      <c r="F187" s="4" t="s">
        <v>15</v>
      </c>
      <c r="G187" s="4" t="s">
        <v>116</v>
      </c>
      <c r="H187" s="4" t="s">
        <v>17</v>
      </c>
      <c r="I187" s="5">
        <v>400</v>
      </c>
      <c r="J187" s="4" t="s">
        <v>688</v>
      </c>
      <c r="K187" s="4" t="s">
        <v>245</v>
      </c>
    </row>
    <row r="188" spans="1:11" ht="13.5" customHeight="1" x14ac:dyDescent="0.25">
      <c r="A188" s="2" t="str">
        <f>HYPERLINK("https://www.fabsurplus.com/sdi_catalog/salesItemDetails.do?id=52339")</f>
        <v>https://www.fabsurplus.com/sdi_catalog/salesItemDetails.do?id=52339</v>
      </c>
      <c r="B188" s="2" t="s">
        <v>689</v>
      </c>
      <c r="C188" s="2" t="s">
        <v>672</v>
      </c>
      <c r="D188" s="2" t="s">
        <v>690</v>
      </c>
      <c r="E188" s="2" t="s">
        <v>691</v>
      </c>
      <c r="F188" s="2" t="s">
        <v>15</v>
      </c>
      <c r="G188" s="2" t="s">
        <v>116</v>
      </c>
      <c r="H188" s="2" t="s">
        <v>17</v>
      </c>
      <c r="I188" s="3">
        <v>1000</v>
      </c>
      <c r="J188" s="2" t="s">
        <v>692</v>
      </c>
      <c r="K188" s="2" t="s">
        <v>245</v>
      </c>
    </row>
    <row r="189" spans="1:11" ht="13.5" customHeight="1" x14ac:dyDescent="0.25">
      <c r="A189" s="4" t="str">
        <f>HYPERLINK("https://www.fabsurplus.com/sdi_catalog/salesItemDetails.do?id=52340")</f>
        <v>https://www.fabsurplus.com/sdi_catalog/salesItemDetails.do?id=52340</v>
      </c>
      <c r="B189" s="4" t="s">
        <v>693</v>
      </c>
      <c r="C189" s="4" t="s">
        <v>672</v>
      </c>
      <c r="D189" s="4" t="s">
        <v>694</v>
      </c>
      <c r="E189" s="4" t="s">
        <v>695</v>
      </c>
      <c r="F189" s="4" t="s">
        <v>15</v>
      </c>
      <c r="G189" s="4" t="s">
        <v>116</v>
      </c>
      <c r="H189" s="4" t="s">
        <v>17</v>
      </c>
      <c r="I189" s="5">
        <v>1000</v>
      </c>
      <c r="J189" s="4" t="s">
        <v>696</v>
      </c>
      <c r="K189" s="4" t="s">
        <v>245</v>
      </c>
    </row>
    <row r="190" spans="1:11" ht="13.5" customHeight="1" x14ac:dyDescent="0.25">
      <c r="A190" s="2" t="str">
        <f>HYPERLINK("https://www.fabsurplus.com/sdi_catalog/salesItemDetails.do?id=52343")</f>
        <v>https://www.fabsurplus.com/sdi_catalog/salesItemDetails.do?id=52343</v>
      </c>
      <c r="B190" s="2" t="s">
        <v>697</v>
      </c>
      <c r="C190" s="2" t="s">
        <v>672</v>
      </c>
      <c r="D190" s="2" t="s">
        <v>698</v>
      </c>
      <c r="E190" s="2" t="s">
        <v>699</v>
      </c>
      <c r="F190" s="2" t="s">
        <v>15</v>
      </c>
      <c r="G190" s="2" t="s">
        <v>116</v>
      </c>
      <c r="H190" s="2" t="s">
        <v>17</v>
      </c>
      <c r="I190" s="3">
        <v>1000</v>
      </c>
      <c r="J190" s="2" t="s">
        <v>700</v>
      </c>
      <c r="K190" s="2" t="s">
        <v>245</v>
      </c>
    </row>
    <row r="191" spans="1:11" ht="13.5" customHeight="1" x14ac:dyDescent="0.25">
      <c r="A191" s="4" t="str">
        <f>HYPERLINK("https://www.fabsurplus.com/sdi_catalog/salesItemDetails.do?id=53054")</f>
        <v>https://www.fabsurplus.com/sdi_catalog/salesItemDetails.do?id=53054</v>
      </c>
      <c r="B191" s="4" t="s">
        <v>701</v>
      </c>
      <c r="C191" s="4" t="s">
        <v>702</v>
      </c>
      <c r="D191" s="4" t="s">
        <v>703</v>
      </c>
      <c r="E191" s="4" t="s">
        <v>704</v>
      </c>
      <c r="F191" s="4" t="s">
        <v>15</v>
      </c>
      <c r="G191" s="4" t="s">
        <v>116</v>
      </c>
      <c r="H191" s="4" t="s">
        <v>17</v>
      </c>
      <c r="I191" s="5">
        <v>1500</v>
      </c>
      <c r="J191" s="4" t="s">
        <v>705</v>
      </c>
      <c r="K191" s="4" t="s">
        <v>676</v>
      </c>
    </row>
    <row r="192" spans="1:11" ht="13.5" customHeight="1" x14ac:dyDescent="0.25">
      <c r="A192" s="2" t="str">
        <f>HYPERLINK("https://www.fabsurplus.com/sdi_catalog/salesItemDetails.do?id=86278")</f>
        <v>https://www.fabsurplus.com/sdi_catalog/salesItemDetails.do?id=86278</v>
      </c>
      <c r="B192" s="2" t="s">
        <v>706</v>
      </c>
      <c r="C192" s="2" t="s">
        <v>707</v>
      </c>
      <c r="D192" s="2" t="s">
        <v>708</v>
      </c>
      <c r="E192" s="2" t="s">
        <v>709</v>
      </c>
      <c r="F192" s="2" t="s">
        <v>15</v>
      </c>
      <c r="G192" s="2" t="s">
        <v>16</v>
      </c>
      <c r="H192" s="2" t="s">
        <v>17</v>
      </c>
      <c r="I192" s="3">
        <v>4000</v>
      </c>
      <c r="J192" s="2" t="s">
        <v>710</v>
      </c>
      <c r="K192" s="2" t="s">
        <v>262</v>
      </c>
    </row>
    <row r="193" spans="1:11" ht="13.5" customHeight="1" x14ac:dyDescent="0.25">
      <c r="A193" s="4" t="str">
        <f>HYPERLINK("https://www.fabsurplus.com/sdi_catalog/salesItemDetails.do?id=102060")</f>
        <v>https://www.fabsurplus.com/sdi_catalog/salesItemDetails.do?id=102060</v>
      </c>
      <c r="B193" s="4" t="s">
        <v>711</v>
      </c>
      <c r="C193" s="4" t="s">
        <v>672</v>
      </c>
      <c r="D193" s="4" t="s">
        <v>678</v>
      </c>
      <c r="E193" s="4" t="s">
        <v>712</v>
      </c>
      <c r="F193" s="4" t="s">
        <v>713</v>
      </c>
      <c r="G193" s="4" t="s">
        <v>16</v>
      </c>
      <c r="H193" s="4" t="s">
        <v>91</v>
      </c>
      <c r="I193" s="5">
        <v>9000</v>
      </c>
      <c r="J193" s="7" t="s">
        <v>714</v>
      </c>
      <c r="K193" s="4" t="s">
        <v>262</v>
      </c>
    </row>
    <row r="194" spans="1:11" ht="13.5" customHeight="1" x14ac:dyDescent="0.25">
      <c r="A194" s="4" t="str">
        <f>HYPERLINK("https://www.fabsurplus.com/sdi_catalog/salesItemDetails.do?id=83583")</f>
        <v>https://www.fabsurplus.com/sdi_catalog/salesItemDetails.do?id=83583</v>
      </c>
      <c r="B194" s="4" t="s">
        <v>715</v>
      </c>
      <c r="C194" s="4" t="s">
        <v>716</v>
      </c>
      <c r="D194" s="4" t="s">
        <v>717</v>
      </c>
      <c r="E194" s="4" t="s">
        <v>718</v>
      </c>
      <c r="F194" s="4" t="s">
        <v>15</v>
      </c>
      <c r="G194" s="4" t="s">
        <v>719</v>
      </c>
      <c r="H194" s="4" t="s">
        <v>17</v>
      </c>
      <c r="I194" s="5">
        <v>500</v>
      </c>
      <c r="J194" s="4" t="s">
        <v>718</v>
      </c>
      <c r="K194" s="4" t="s">
        <v>203</v>
      </c>
    </row>
    <row r="195" spans="1:11" ht="13.5" customHeight="1" x14ac:dyDescent="0.25">
      <c r="A195" s="2" t="str">
        <f>HYPERLINK("https://www.fabsurplus.com/sdi_catalog/salesItemDetails.do?id=86677")</f>
        <v>https://www.fabsurplus.com/sdi_catalog/salesItemDetails.do?id=86677</v>
      </c>
      <c r="B195" s="2" t="s">
        <v>720</v>
      </c>
      <c r="C195" s="2" t="s">
        <v>721</v>
      </c>
      <c r="D195" s="2" t="s">
        <v>722</v>
      </c>
      <c r="E195" s="2" t="s">
        <v>723</v>
      </c>
      <c r="F195" s="2" t="s">
        <v>15</v>
      </c>
      <c r="G195" s="2" t="s">
        <v>16</v>
      </c>
      <c r="H195" s="2" t="s">
        <v>17</v>
      </c>
      <c r="I195" s="3">
        <v>500</v>
      </c>
      <c r="J195" s="6" t="s">
        <v>724</v>
      </c>
      <c r="K195" s="2" t="s">
        <v>725</v>
      </c>
    </row>
    <row r="196" spans="1:11" ht="13.5" customHeight="1" x14ac:dyDescent="0.25">
      <c r="A196" s="4" t="str">
        <f>HYPERLINK("https://www.fabsurplus.com/sdi_catalog/salesItemDetails.do?id=21667")</f>
        <v>https://www.fabsurplus.com/sdi_catalog/salesItemDetails.do?id=21667</v>
      </c>
      <c r="B196" s="4" t="s">
        <v>726</v>
      </c>
      <c r="C196" s="4" t="s">
        <v>727</v>
      </c>
      <c r="D196" s="4" t="s">
        <v>728</v>
      </c>
      <c r="E196" s="4" t="s">
        <v>729</v>
      </c>
      <c r="F196" s="4" t="s">
        <v>15</v>
      </c>
      <c r="G196" s="4" t="s">
        <v>434</v>
      </c>
      <c r="H196" s="4" t="s">
        <v>91</v>
      </c>
      <c r="I196" s="5">
        <v>2000</v>
      </c>
      <c r="J196" s="4" t="s">
        <v>730</v>
      </c>
      <c r="K196" s="4" t="s">
        <v>18</v>
      </c>
    </row>
    <row r="197" spans="1:11" ht="13.5" customHeight="1" x14ac:dyDescent="0.25">
      <c r="A197" s="2" t="str">
        <f>HYPERLINK("https://www.fabsurplus.com/sdi_catalog/salesItemDetails.do?id=84000")</f>
        <v>https://www.fabsurplus.com/sdi_catalog/salesItemDetails.do?id=84000</v>
      </c>
      <c r="B197" s="2" t="s">
        <v>731</v>
      </c>
      <c r="C197" s="2" t="s">
        <v>732</v>
      </c>
      <c r="D197" s="2" t="s">
        <v>733</v>
      </c>
      <c r="E197" s="2" t="s">
        <v>734</v>
      </c>
      <c r="F197" s="2" t="s">
        <v>15</v>
      </c>
      <c r="G197" s="2" t="s">
        <v>434</v>
      </c>
      <c r="H197" s="2" t="s">
        <v>17</v>
      </c>
      <c r="I197" s="3">
        <v>2000</v>
      </c>
      <c r="J197" s="6" t="s">
        <v>735</v>
      </c>
      <c r="K197" s="2" t="s">
        <v>87</v>
      </c>
    </row>
    <row r="198" spans="1:11" ht="13.5" customHeight="1" x14ac:dyDescent="0.25">
      <c r="A198" s="2" t="str">
        <f>HYPERLINK("https://www.fabsurplus.com/sdi_catalog/salesItemDetails.do?id=84301")</f>
        <v>https://www.fabsurplus.com/sdi_catalog/salesItemDetails.do?id=84301</v>
      </c>
      <c r="B198" s="2" t="s">
        <v>736</v>
      </c>
      <c r="C198" s="2" t="s">
        <v>732</v>
      </c>
      <c r="D198" s="2" t="s">
        <v>737</v>
      </c>
      <c r="E198" s="2" t="s">
        <v>738</v>
      </c>
      <c r="F198" s="2" t="s">
        <v>15</v>
      </c>
      <c r="G198" s="2" t="s">
        <v>16</v>
      </c>
      <c r="H198" s="2" t="s">
        <v>17</v>
      </c>
      <c r="I198" s="3">
        <v>2000</v>
      </c>
      <c r="J198" s="2" t="s">
        <v>739</v>
      </c>
      <c r="K198" s="2" t="s">
        <v>87</v>
      </c>
    </row>
    <row r="199" spans="1:11" ht="13.5" customHeight="1" x14ac:dyDescent="0.25">
      <c r="A199" s="4" t="str">
        <f>HYPERLINK("https://www.fabsurplus.com/sdi_catalog/salesItemDetails.do?id=84302")</f>
        <v>https://www.fabsurplus.com/sdi_catalog/salesItemDetails.do?id=84302</v>
      </c>
      <c r="B199" s="4" t="s">
        <v>740</v>
      </c>
      <c r="C199" s="4" t="s">
        <v>732</v>
      </c>
      <c r="D199" s="4" t="s">
        <v>741</v>
      </c>
      <c r="E199" s="4" t="s">
        <v>742</v>
      </c>
      <c r="F199" s="4" t="s">
        <v>15</v>
      </c>
      <c r="G199" s="4" t="s">
        <v>16</v>
      </c>
      <c r="H199" s="4" t="s">
        <v>17</v>
      </c>
      <c r="I199" s="5">
        <v>2000</v>
      </c>
      <c r="J199" s="4" t="s">
        <v>739</v>
      </c>
      <c r="K199" s="4" t="s">
        <v>87</v>
      </c>
    </row>
    <row r="200" spans="1:11" ht="13.5" customHeight="1" x14ac:dyDescent="0.25">
      <c r="A200" s="2" t="str">
        <f>HYPERLINK("https://www.fabsurplus.com/sdi_catalog/salesItemDetails.do?id=84303")</f>
        <v>https://www.fabsurplus.com/sdi_catalog/salesItemDetails.do?id=84303</v>
      </c>
      <c r="B200" s="2" t="s">
        <v>743</v>
      </c>
      <c r="C200" s="2" t="s">
        <v>732</v>
      </c>
      <c r="D200" s="2" t="s">
        <v>744</v>
      </c>
      <c r="E200" s="2" t="s">
        <v>745</v>
      </c>
      <c r="F200" s="2" t="s">
        <v>15</v>
      </c>
      <c r="G200" s="2" t="s">
        <v>16</v>
      </c>
      <c r="H200" s="2" t="s">
        <v>17</v>
      </c>
      <c r="I200" s="3">
        <v>2000</v>
      </c>
      <c r="J200" s="2" t="s">
        <v>739</v>
      </c>
      <c r="K200" s="2" t="s">
        <v>87</v>
      </c>
    </row>
    <row r="201" spans="1:11" ht="13.5" customHeight="1" x14ac:dyDescent="0.25">
      <c r="A201" s="4" t="str">
        <f>HYPERLINK("https://www.fabsurplus.com/sdi_catalog/salesItemDetails.do?id=84304")</f>
        <v>https://www.fabsurplus.com/sdi_catalog/salesItemDetails.do?id=84304</v>
      </c>
      <c r="B201" s="4" t="s">
        <v>746</v>
      </c>
      <c r="C201" s="4" t="s">
        <v>732</v>
      </c>
      <c r="D201" s="4" t="s">
        <v>747</v>
      </c>
      <c r="E201" s="4" t="s">
        <v>748</v>
      </c>
      <c r="F201" s="4" t="s">
        <v>32</v>
      </c>
      <c r="G201" s="4" t="s">
        <v>16</v>
      </c>
      <c r="H201" s="4" t="s">
        <v>17</v>
      </c>
      <c r="I201" s="5">
        <v>2000</v>
      </c>
      <c r="J201" s="7" t="s">
        <v>749</v>
      </c>
      <c r="K201" s="4" t="s">
        <v>87</v>
      </c>
    </row>
    <row r="202" spans="1:11" ht="13.5" customHeight="1" x14ac:dyDescent="0.25">
      <c r="A202" s="2" t="str">
        <f>HYPERLINK("https://www.fabsurplus.com/sdi_catalog/salesItemDetails.do?id=84305")</f>
        <v>https://www.fabsurplus.com/sdi_catalog/salesItemDetails.do?id=84305</v>
      </c>
      <c r="B202" s="2" t="s">
        <v>750</v>
      </c>
      <c r="C202" s="2" t="s">
        <v>732</v>
      </c>
      <c r="D202" s="2" t="s">
        <v>751</v>
      </c>
      <c r="E202" s="2" t="s">
        <v>752</v>
      </c>
      <c r="F202" s="2" t="s">
        <v>32</v>
      </c>
      <c r="G202" s="2" t="s">
        <v>16</v>
      </c>
      <c r="H202" s="2" t="s">
        <v>17</v>
      </c>
      <c r="I202" s="3">
        <v>2000</v>
      </c>
      <c r="J202" s="2" t="s">
        <v>739</v>
      </c>
      <c r="K202" s="2" t="s">
        <v>87</v>
      </c>
    </row>
    <row r="203" spans="1:11" ht="13.5" customHeight="1" x14ac:dyDescent="0.25">
      <c r="A203" s="4" t="str">
        <f>HYPERLINK("https://www.fabsurplus.com/sdi_catalog/salesItemDetails.do?id=84306")</f>
        <v>https://www.fabsurplus.com/sdi_catalog/salesItemDetails.do?id=84306</v>
      </c>
      <c r="B203" s="4" t="s">
        <v>753</v>
      </c>
      <c r="C203" s="4" t="s">
        <v>732</v>
      </c>
      <c r="D203" s="4" t="s">
        <v>754</v>
      </c>
      <c r="E203" s="4" t="s">
        <v>755</v>
      </c>
      <c r="F203" s="4" t="s">
        <v>15</v>
      </c>
      <c r="G203" s="4" t="s">
        <v>16</v>
      </c>
      <c r="H203" s="4" t="s">
        <v>17</v>
      </c>
      <c r="I203" s="5">
        <v>2000</v>
      </c>
      <c r="J203" s="4" t="s">
        <v>739</v>
      </c>
      <c r="K203" s="4" t="s">
        <v>87</v>
      </c>
    </row>
    <row r="204" spans="1:11" ht="13.5" customHeight="1" x14ac:dyDescent="0.25">
      <c r="A204" s="2" t="str">
        <f>HYPERLINK("https://www.fabsurplus.com/sdi_catalog/salesItemDetails.do?id=84307")</f>
        <v>https://www.fabsurplus.com/sdi_catalog/salesItemDetails.do?id=84307</v>
      </c>
      <c r="B204" s="2" t="s">
        <v>756</v>
      </c>
      <c r="C204" s="2" t="s">
        <v>732</v>
      </c>
      <c r="D204" s="2" t="s">
        <v>757</v>
      </c>
      <c r="E204" s="2" t="s">
        <v>758</v>
      </c>
      <c r="F204" s="2" t="s">
        <v>15</v>
      </c>
      <c r="G204" s="2" t="s">
        <v>16</v>
      </c>
      <c r="H204" s="2" t="s">
        <v>17</v>
      </c>
      <c r="I204" s="3">
        <v>2000</v>
      </c>
      <c r="J204" s="2" t="s">
        <v>739</v>
      </c>
      <c r="K204" s="2" t="s">
        <v>87</v>
      </c>
    </row>
    <row r="205" spans="1:11" ht="13.5" customHeight="1" x14ac:dyDescent="0.25">
      <c r="A205" s="4" t="str">
        <f>HYPERLINK("https://www.fabsurplus.com/sdi_catalog/salesItemDetails.do?id=84308")</f>
        <v>https://www.fabsurplus.com/sdi_catalog/salesItemDetails.do?id=84308</v>
      </c>
      <c r="B205" s="4" t="s">
        <v>759</v>
      </c>
      <c r="C205" s="4" t="s">
        <v>732</v>
      </c>
      <c r="D205" s="4" t="s">
        <v>760</v>
      </c>
      <c r="E205" s="4" t="s">
        <v>761</v>
      </c>
      <c r="F205" s="4" t="s">
        <v>15</v>
      </c>
      <c r="G205" s="4" t="s">
        <v>16</v>
      </c>
      <c r="H205" s="4" t="s">
        <v>17</v>
      </c>
      <c r="I205" s="5">
        <v>2000</v>
      </c>
      <c r="J205" s="4" t="s">
        <v>739</v>
      </c>
      <c r="K205" s="4" t="s">
        <v>87</v>
      </c>
    </row>
    <row r="206" spans="1:11" ht="13.5" customHeight="1" x14ac:dyDescent="0.25">
      <c r="A206" s="2" t="str">
        <f>HYPERLINK("https://www.fabsurplus.com/sdi_catalog/salesItemDetails.do?id=84309")</f>
        <v>https://www.fabsurplus.com/sdi_catalog/salesItemDetails.do?id=84309</v>
      </c>
      <c r="B206" s="2" t="s">
        <v>762</v>
      </c>
      <c r="C206" s="2" t="s">
        <v>732</v>
      </c>
      <c r="D206" s="2" t="s">
        <v>763</v>
      </c>
      <c r="E206" s="2" t="s">
        <v>764</v>
      </c>
      <c r="F206" s="2" t="s">
        <v>15</v>
      </c>
      <c r="G206" s="2" t="s">
        <v>16</v>
      </c>
      <c r="H206" s="2" t="s">
        <v>17</v>
      </c>
      <c r="I206" s="3">
        <v>2500</v>
      </c>
      <c r="J206" s="2" t="s">
        <v>739</v>
      </c>
      <c r="K206" s="2" t="s">
        <v>87</v>
      </c>
    </row>
    <row r="207" spans="1:11" ht="13.5" customHeight="1" x14ac:dyDescent="0.25">
      <c r="A207" s="4" t="str">
        <f>HYPERLINK("https://www.fabsurplus.com/sdi_catalog/salesItemDetails.do?id=86304")</f>
        <v>https://www.fabsurplus.com/sdi_catalog/salesItemDetails.do?id=86304</v>
      </c>
      <c r="B207" s="4" t="s">
        <v>765</v>
      </c>
      <c r="C207" s="4" t="s">
        <v>732</v>
      </c>
      <c r="D207" s="4" t="s">
        <v>766</v>
      </c>
      <c r="E207" s="4" t="s">
        <v>767</v>
      </c>
      <c r="F207" s="4" t="s">
        <v>15</v>
      </c>
      <c r="G207" s="4" t="s">
        <v>155</v>
      </c>
      <c r="H207" s="4" t="s">
        <v>17</v>
      </c>
      <c r="I207" s="5">
        <v>750</v>
      </c>
      <c r="J207" s="7" t="s">
        <v>768</v>
      </c>
      <c r="K207" s="4" t="s">
        <v>87</v>
      </c>
    </row>
    <row r="208" spans="1:11" ht="13.5" customHeight="1" x14ac:dyDescent="0.25">
      <c r="A208" s="4" t="str">
        <f>HYPERLINK("https://www.fabsurplus.com/sdi_catalog/salesItemDetails.do?id=86672")</f>
        <v>https://www.fabsurplus.com/sdi_catalog/salesItemDetails.do?id=86672</v>
      </c>
      <c r="B208" s="4" t="s">
        <v>769</v>
      </c>
      <c r="C208" s="4" t="s">
        <v>770</v>
      </c>
      <c r="D208" s="4" t="s">
        <v>771</v>
      </c>
      <c r="E208" s="4" t="s">
        <v>772</v>
      </c>
      <c r="F208" s="4" t="s">
        <v>15</v>
      </c>
      <c r="G208" s="4" t="s">
        <v>16</v>
      </c>
      <c r="H208" s="4" t="s">
        <v>17</v>
      </c>
      <c r="I208" s="5">
        <v>11000</v>
      </c>
      <c r="J208" s="4" t="s">
        <v>739</v>
      </c>
      <c r="K208" s="4" t="s">
        <v>87</v>
      </c>
    </row>
    <row r="209" spans="1:11" ht="13.5" customHeight="1" x14ac:dyDescent="0.25">
      <c r="A209" s="2" t="str">
        <f>HYPERLINK("https://www.fabsurplus.com/sdi_catalog/salesItemDetails.do?id=87642")</f>
        <v>https://www.fabsurplus.com/sdi_catalog/salesItemDetails.do?id=87642</v>
      </c>
      <c r="B209" s="2" t="s">
        <v>773</v>
      </c>
      <c r="C209" s="2" t="s">
        <v>770</v>
      </c>
      <c r="D209" s="2" t="s">
        <v>774</v>
      </c>
      <c r="E209" s="2" t="s">
        <v>775</v>
      </c>
      <c r="F209" s="2" t="s">
        <v>15</v>
      </c>
      <c r="G209" s="2" t="s">
        <v>16</v>
      </c>
      <c r="H209" s="2" t="s">
        <v>149</v>
      </c>
      <c r="I209" s="3">
        <v>400</v>
      </c>
      <c r="J209" s="6" t="s">
        <v>776</v>
      </c>
      <c r="K209" s="2" t="s">
        <v>87</v>
      </c>
    </row>
    <row r="210" spans="1:11" ht="13.5" customHeight="1" x14ac:dyDescent="0.25">
      <c r="A210" s="4" t="str">
        <f>HYPERLINK("https://www.fabsurplus.com/sdi_catalog/salesItemDetails.do?id=34137")</f>
        <v>https://www.fabsurplus.com/sdi_catalog/salesItemDetails.do?id=34137</v>
      </c>
      <c r="B210" s="4" t="s">
        <v>777</v>
      </c>
      <c r="C210" s="4" t="s">
        <v>778</v>
      </c>
      <c r="D210" s="4" t="s">
        <v>779</v>
      </c>
      <c r="E210" s="4" t="s">
        <v>780</v>
      </c>
      <c r="F210" s="4" t="s">
        <v>15</v>
      </c>
      <c r="G210" s="4" t="s">
        <v>434</v>
      </c>
      <c r="H210" s="4" t="s">
        <v>17</v>
      </c>
      <c r="I210" s="5">
        <v>750</v>
      </c>
      <c r="J210" s="7" t="s">
        <v>781</v>
      </c>
      <c r="K210" s="4" t="s">
        <v>18</v>
      </c>
    </row>
    <row r="211" spans="1:11" ht="13.5" customHeight="1" x14ac:dyDescent="0.25">
      <c r="A211" s="2" t="str">
        <f>HYPERLINK("https://www.fabsurplus.com/sdi_catalog/salesItemDetails.do?id=83562")</f>
        <v>https://www.fabsurplus.com/sdi_catalog/salesItemDetails.do?id=83562</v>
      </c>
      <c r="B211" s="2" t="s">
        <v>782</v>
      </c>
      <c r="C211" s="2" t="s">
        <v>783</v>
      </c>
      <c r="D211" s="2" t="s">
        <v>784</v>
      </c>
      <c r="E211" s="2" t="s">
        <v>785</v>
      </c>
      <c r="F211" s="2" t="s">
        <v>15</v>
      </c>
      <c r="G211" s="2" t="s">
        <v>786</v>
      </c>
      <c r="H211" s="2" t="s">
        <v>17</v>
      </c>
      <c r="I211" s="3">
        <v>500</v>
      </c>
      <c r="J211" s="2"/>
      <c r="K211" s="2" t="s">
        <v>203</v>
      </c>
    </row>
    <row r="212" spans="1:11" ht="13.5" customHeight="1" x14ac:dyDescent="0.25">
      <c r="A212" s="4" t="str">
        <f>HYPERLINK("https://www.fabsurplus.com/sdi_catalog/salesItemDetails.do?id=83580")</f>
        <v>https://www.fabsurplus.com/sdi_catalog/salesItemDetails.do?id=83580</v>
      </c>
      <c r="B212" s="4" t="s">
        <v>787</v>
      </c>
      <c r="C212" s="4" t="s">
        <v>783</v>
      </c>
      <c r="D212" s="4" t="s">
        <v>788</v>
      </c>
      <c r="E212" s="4" t="s">
        <v>789</v>
      </c>
      <c r="F212" s="4" t="s">
        <v>15</v>
      </c>
      <c r="G212" s="4" t="s">
        <v>790</v>
      </c>
      <c r="H212" s="4" t="s">
        <v>91</v>
      </c>
      <c r="I212" s="5">
        <v>2000</v>
      </c>
      <c r="J212" s="7" t="s">
        <v>791</v>
      </c>
      <c r="K212" s="4" t="s">
        <v>203</v>
      </c>
    </row>
    <row r="213" spans="1:11" ht="13.5" customHeight="1" x14ac:dyDescent="0.25">
      <c r="A213" s="2" t="str">
        <f>HYPERLINK("https://www.fabsurplus.com/sdi_catalog/salesItemDetails.do?id=83624")</f>
        <v>https://www.fabsurplus.com/sdi_catalog/salesItemDetails.do?id=83624</v>
      </c>
      <c r="B213" s="2" t="s">
        <v>792</v>
      </c>
      <c r="C213" s="2" t="s">
        <v>778</v>
      </c>
      <c r="D213" s="2" t="s">
        <v>793</v>
      </c>
      <c r="E213" s="2" t="s">
        <v>794</v>
      </c>
      <c r="F213" s="2" t="s">
        <v>15</v>
      </c>
      <c r="G213" s="2" t="s">
        <v>434</v>
      </c>
      <c r="H213" s="2" t="s">
        <v>613</v>
      </c>
      <c r="I213" s="3">
        <v>1000</v>
      </c>
      <c r="J213" s="6" t="s">
        <v>795</v>
      </c>
      <c r="K213" s="2" t="s">
        <v>203</v>
      </c>
    </row>
    <row r="214" spans="1:11" ht="13.5" customHeight="1" x14ac:dyDescent="0.25">
      <c r="A214" s="4" t="str">
        <f>HYPERLINK("https://www.fabsurplus.com/sdi_catalog/salesItemDetails.do?id=21670")</f>
        <v>https://www.fabsurplus.com/sdi_catalog/salesItemDetails.do?id=21670</v>
      </c>
      <c r="B214" s="4" t="s">
        <v>796</v>
      </c>
      <c r="C214" s="4" t="s">
        <v>797</v>
      </c>
      <c r="D214" s="4" t="s">
        <v>798</v>
      </c>
      <c r="E214" s="4" t="s">
        <v>799</v>
      </c>
      <c r="F214" s="4" t="s">
        <v>15</v>
      </c>
      <c r="G214" s="4" t="s">
        <v>434</v>
      </c>
      <c r="H214" s="4" t="s">
        <v>91</v>
      </c>
      <c r="I214" s="5">
        <v>750</v>
      </c>
      <c r="J214" s="4" t="s">
        <v>800</v>
      </c>
      <c r="K214" s="4" t="s">
        <v>18</v>
      </c>
    </row>
    <row r="215" spans="1:11" ht="13.5" customHeight="1" x14ac:dyDescent="0.25">
      <c r="A215" s="2" t="str">
        <f>HYPERLINK("https://www.fabsurplus.com/sdi_catalog/salesItemDetails.do?id=21671")</f>
        <v>https://www.fabsurplus.com/sdi_catalog/salesItemDetails.do?id=21671</v>
      </c>
      <c r="B215" s="2" t="s">
        <v>801</v>
      </c>
      <c r="C215" s="2" t="s">
        <v>797</v>
      </c>
      <c r="D215" s="2" t="s">
        <v>802</v>
      </c>
      <c r="E215" s="2" t="s">
        <v>803</v>
      </c>
      <c r="F215" s="2" t="s">
        <v>15</v>
      </c>
      <c r="G215" s="2" t="s">
        <v>434</v>
      </c>
      <c r="H215" s="2" t="s">
        <v>91</v>
      </c>
      <c r="I215" s="3">
        <v>750</v>
      </c>
      <c r="J215" s="2" t="s">
        <v>804</v>
      </c>
      <c r="K215" s="2" t="s">
        <v>18</v>
      </c>
    </row>
    <row r="216" spans="1:11" ht="13.5" customHeight="1" x14ac:dyDescent="0.25">
      <c r="A216" s="4" t="str">
        <f>HYPERLINK("https://www.fabsurplus.com/sdi_catalog/salesItemDetails.do?id=27808")</f>
        <v>https://www.fabsurplus.com/sdi_catalog/salesItemDetails.do?id=27808</v>
      </c>
      <c r="B216" s="4" t="s">
        <v>805</v>
      </c>
      <c r="C216" s="4" t="s">
        <v>806</v>
      </c>
      <c r="D216" s="4" t="s">
        <v>807</v>
      </c>
      <c r="E216" s="4" t="s">
        <v>808</v>
      </c>
      <c r="F216" s="4" t="s">
        <v>15</v>
      </c>
      <c r="G216" s="4"/>
      <c r="H216" s="4" t="s">
        <v>17</v>
      </c>
      <c r="I216" s="5">
        <v>700</v>
      </c>
      <c r="J216" s="4" t="s">
        <v>808</v>
      </c>
      <c r="K216" s="4" t="s">
        <v>18</v>
      </c>
    </row>
    <row r="217" spans="1:11" ht="13.5" customHeight="1" x14ac:dyDescent="0.25">
      <c r="A217" s="2" t="str">
        <f>HYPERLINK("https://www.fabsurplus.com/sdi_catalog/salesItemDetails.do?id=34140")</f>
        <v>https://www.fabsurplus.com/sdi_catalog/salesItemDetails.do?id=34140</v>
      </c>
      <c r="B217" s="2" t="s">
        <v>809</v>
      </c>
      <c r="C217" s="2" t="s">
        <v>806</v>
      </c>
      <c r="D217" s="2" t="s">
        <v>810</v>
      </c>
      <c r="E217" s="2" t="s">
        <v>811</v>
      </c>
      <c r="F217" s="2" t="s">
        <v>15</v>
      </c>
      <c r="G217" s="2"/>
      <c r="H217" s="2" t="s">
        <v>17</v>
      </c>
      <c r="I217" s="3">
        <v>1000</v>
      </c>
      <c r="J217" s="6" t="s">
        <v>812</v>
      </c>
      <c r="K217" s="2" t="s">
        <v>203</v>
      </c>
    </row>
    <row r="218" spans="1:11" ht="13.5" customHeight="1" x14ac:dyDescent="0.25">
      <c r="A218" s="4" t="str">
        <f>HYPERLINK("https://www.fabsurplus.com/sdi_catalog/salesItemDetails.do?id=1691")</f>
        <v>https://www.fabsurplus.com/sdi_catalog/salesItemDetails.do?id=1691</v>
      </c>
      <c r="B218" s="4" t="s">
        <v>813</v>
      </c>
      <c r="C218" s="4" t="s">
        <v>814</v>
      </c>
      <c r="D218" s="4" t="s">
        <v>815</v>
      </c>
      <c r="E218" s="4" t="s">
        <v>816</v>
      </c>
      <c r="F218" s="4" t="s">
        <v>15</v>
      </c>
      <c r="G218" s="4" t="s">
        <v>817</v>
      </c>
      <c r="H218" s="4" t="s">
        <v>17</v>
      </c>
      <c r="I218" s="5">
        <v>10000</v>
      </c>
      <c r="J218" s="7" t="s">
        <v>818</v>
      </c>
      <c r="K218" s="4" t="s">
        <v>819</v>
      </c>
    </row>
    <row r="219" spans="1:11" ht="13.5" customHeight="1" x14ac:dyDescent="0.25">
      <c r="A219" s="2" t="str">
        <f>HYPERLINK("https://www.fabsurplus.com/sdi_catalog/salesItemDetails.do?id=18598")</f>
        <v>https://www.fabsurplus.com/sdi_catalog/salesItemDetails.do?id=18598</v>
      </c>
      <c r="B219" s="2" t="s">
        <v>820</v>
      </c>
      <c r="C219" s="2" t="s">
        <v>814</v>
      </c>
      <c r="D219" s="2" t="s">
        <v>821</v>
      </c>
      <c r="E219" s="2" t="s">
        <v>822</v>
      </c>
      <c r="F219" s="2" t="s">
        <v>15</v>
      </c>
      <c r="G219" s="2" t="s">
        <v>823</v>
      </c>
      <c r="H219" s="2" t="s">
        <v>91</v>
      </c>
      <c r="I219" s="3">
        <v>10000</v>
      </c>
      <c r="J219" s="6" t="s">
        <v>824</v>
      </c>
      <c r="K219" s="2" t="s">
        <v>825</v>
      </c>
    </row>
    <row r="220" spans="1:11" ht="13.5" customHeight="1" x14ac:dyDescent="0.25">
      <c r="A220" s="4" t="str">
        <f>HYPERLINK("https://www.fabsurplus.com/sdi_catalog/salesItemDetails.do?id=18599")</f>
        <v>https://www.fabsurplus.com/sdi_catalog/salesItemDetails.do?id=18599</v>
      </c>
      <c r="B220" s="4" t="s">
        <v>826</v>
      </c>
      <c r="C220" s="4" t="s">
        <v>827</v>
      </c>
      <c r="D220" s="4" t="s">
        <v>828</v>
      </c>
      <c r="E220" s="4" t="s">
        <v>829</v>
      </c>
      <c r="F220" s="4" t="s">
        <v>15</v>
      </c>
      <c r="G220" s="4" t="s">
        <v>434</v>
      </c>
      <c r="H220" s="4" t="s">
        <v>17</v>
      </c>
      <c r="I220" s="5">
        <v>500</v>
      </c>
      <c r="J220" s="4" t="s">
        <v>830</v>
      </c>
      <c r="K220" s="4" t="s">
        <v>18</v>
      </c>
    </row>
    <row r="221" spans="1:11" ht="13.5" customHeight="1" x14ac:dyDescent="0.25">
      <c r="A221" s="2" t="str">
        <f>HYPERLINK("https://www.fabsurplus.com/sdi_catalog/salesItemDetails.do?id=18600")</f>
        <v>https://www.fabsurplus.com/sdi_catalog/salesItemDetails.do?id=18600</v>
      </c>
      <c r="B221" s="2" t="s">
        <v>831</v>
      </c>
      <c r="C221" s="2" t="s">
        <v>827</v>
      </c>
      <c r="D221" s="2" t="s">
        <v>828</v>
      </c>
      <c r="E221" s="2" t="s">
        <v>832</v>
      </c>
      <c r="F221" s="2" t="s">
        <v>15</v>
      </c>
      <c r="G221" s="2" t="s">
        <v>16</v>
      </c>
      <c r="H221" s="2" t="s">
        <v>17</v>
      </c>
      <c r="I221" s="3">
        <v>500</v>
      </c>
      <c r="J221" s="2" t="s">
        <v>830</v>
      </c>
      <c r="K221" s="2" t="s">
        <v>203</v>
      </c>
    </row>
    <row r="222" spans="1:11" ht="13.5" customHeight="1" x14ac:dyDescent="0.25">
      <c r="A222" s="4" t="str">
        <f>HYPERLINK("https://www.fabsurplus.com/sdi_catalog/salesItemDetails.do?id=18602")</f>
        <v>https://www.fabsurplus.com/sdi_catalog/salesItemDetails.do?id=18602</v>
      </c>
      <c r="B222" s="4" t="s">
        <v>833</v>
      </c>
      <c r="C222" s="4" t="s">
        <v>827</v>
      </c>
      <c r="D222" s="4" t="s">
        <v>834</v>
      </c>
      <c r="E222" s="4" t="s">
        <v>835</v>
      </c>
      <c r="F222" s="4" t="s">
        <v>15</v>
      </c>
      <c r="G222" s="4" t="s">
        <v>16</v>
      </c>
      <c r="H222" s="4" t="s">
        <v>91</v>
      </c>
      <c r="I222" s="5">
        <v>500</v>
      </c>
      <c r="J222" s="4" t="s">
        <v>836</v>
      </c>
      <c r="K222" s="4" t="s">
        <v>837</v>
      </c>
    </row>
    <row r="223" spans="1:11" ht="13.5" customHeight="1" x14ac:dyDescent="0.25">
      <c r="A223" s="2" t="str">
        <f>HYPERLINK("https://www.fabsurplus.com/sdi_catalog/salesItemDetails.do?id=18603")</f>
        <v>https://www.fabsurplus.com/sdi_catalog/salesItemDetails.do?id=18603</v>
      </c>
      <c r="B223" s="2" t="s">
        <v>838</v>
      </c>
      <c r="C223" s="2" t="s">
        <v>827</v>
      </c>
      <c r="D223" s="2" t="s">
        <v>839</v>
      </c>
      <c r="E223" s="2" t="s">
        <v>840</v>
      </c>
      <c r="F223" s="2" t="s">
        <v>15</v>
      </c>
      <c r="G223" s="2" t="s">
        <v>16</v>
      </c>
      <c r="H223" s="2" t="s">
        <v>91</v>
      </c>
      <c r="I223" s="3">
        <v>500</v>
      </c>
      <c r="J223" s="2" t="s">
        <v>836</v>
      </c>
      <c r="K223" s="2" t="s">
        <v>18</v>
      </c>
    </row>
    <row r="224" spans="1:11" ht="13.5" customHeight="1" x14ac:dyDescent="0.25">
      <c r="A224" s="4" t="str">
        <f>HYPERLINK("https://www.fabsurplus.com/sdi_catalog/salesItemDetails.do?id=18604")</f>
        <v>https://www.fabsurplus.com/sdi_catalog/salesItemDetails.do?id=18604</v>
      </c>
      <c r="B224" s="4" t="s">
        <v>841</v>
      </c>
      <c r="C224" s="4" t="s">
        <v>827</v>
      </c>
      <c r="D224" s="4" t="s">
        <v>842</v>
      </c>
      <c r="E224" s="4" t="s">
        <v>832</v>
      </c>
      <c r="F224" s="4" t="s">
        <v>15</v>
      </c>
      <c r="G224" s="4" t="s">
        <v>16</v>
      </c>
      <c r="H224" s="4" t="s">
        <v>91</v>
      </c>
      <c r="I224" s="5">
        <v>500</v>
      </c>
      <c r="J224" s="4" t="s">
        <v>836</v>
      </c>
      <c r="K224" s="4" t="s">
        <v>203</v>
      </c>
    </row>
    <row r="225" spans="1:11" ht="13.5" customHeight="1" x14ac:dyDescent="0.25">
      <c r="A225" s="2" t="str">
        <f>HYPERLINK("https://www.fabsurplus.com/sdi_catalog/salesItemDetails.do?id=18605")</f>
        <v>https://www.fabsurplus.com/sdi_catalog/salesItemDetails.do?id=18605</v>
      </c>
      <c r="B225" s="2" t="s">
        <v>843</v>
      </c>
      <c r="C225" s="2" t="s">
        <v>827</v>
      </c>
      <c r="D225" s="2" t="s">
        <v>844</v>
      </c>
      <c r="E225" s="2" t="s">
        <v>845</v>
      </c>
      <c r="F225" s="2" t="s">
        <v>15</v>
      </c>
      <c r="G225" s="2" t="s">
        <v>16</v>
      </c>
      <c r="H225" s="2" t="s">
        <v>91</v>
      </c>
      <c r="I225" s="3">
        <v>500</v>
      </c>
      <c r="J225" s="2" t="s">
        <v>836</v>
      </c>
      <c r="K225" s="2" t="s">
        <v>18</v>
      </c>
    </row>
    <row r="226" spans="1:11" ht="13.5" customHeight="1" x14ac:dyDescent="0.25">
      <c r="A226" s="4" t="str">
        <f>HYPERLINK("https://www.fabsurplus.com/sdi_catalog/salesItemDetails.do?id=18606")</f>
        <v>https://www.fabsurplus.com/sdi_catalog/salesItemDetails.do?id=18606</v>
      </c>
      <c r="B226" s="4" t="s">
        <v>846</v>
      </c>
      <c r="C226" s="4" t="s">
        <v>827</v>
      </c>
      <c r="D226" s="4" t="s">
        <v>847</v>
      </c>
      <c r="E226" s="4" t="s">
        <v>848</v>
      </c>
      <c r="F226" s="4" t="s">
        <v>15</v>
      </c>
      <c r="G226" s="4" t="s">
        <v>16</v>
      </c>
      <c r="H226" s="4" t="s">
        <v>91</v>
      </c>
      <c r="I226" s="5">
        <v>500</v>
      </c>
      <c r="J226" s="4" t="s">
        <v>836</v>
      </c>
      <c r="K226" s="4" t="s">
        <v>18</v>
      </c>
    </row>
    <row r="227" spans="1:11" ht="13.5" customHeight="1" x14ac:dyDescent="0.25">
      <c r="A227" s="2" t="str">
        <f>HYPERLINK("https://www.fabsurplus.com/sdi_catalog/salesItemDetails.do?id=18607")</f>
        <v>https://www.fabsurplus.com/sdi_catalog/salesItemDetails.do?id=18607</v>
      </c>
      <c r="B227" s="2" t="s">
        <v>849</v>
      </c>
      <c r="C227" s="2" t="s">
        <v>827</v>
      </c>
      <c r="D227" s="2" t="s">
        <v>850</v>
      </c>
      <c r="E227" s="2" t="s">
        <v>851</v>
      </c>
      <c r="F227" s="2" t="s">
        <v>15</v>
      </c>
      <c r="G227" s="2" t="s">
        <v>16</v>
      </c>
      <c r="H227" s="2" t="s">
        <v>17</v>
      </c>
      <c r="I227" s="3">
        <v>500</v>
      </c>
      <c r="J227" s="2" t="s">
        <v>836</v>
      </c>
      <c r="K227" s="2" t="s">
        <v>203</v>
      </c>
    </row>
    <row r="228" spans="1:11" ht="13.5" customHeight="1" x14ac:dyDescent="0.25">
      <c r="A228" s="4" t="str">
        <f>HYPERLINK("https://www.fabsurplus.com/sdi_catalog/salesItemDetails.do?id=18608")</f>
        <v>https://www.fabsurplus.com/sdi_catalog/salesItemDetails.do?id=18608</v>
      </c>
      <c r="B228" s="4" t="s">
        <v>852</v>
      </c>
      <c r="C228" s="4" t="s">
        <v>827</v>
      </c>
      <c r="D228" s="4" t="s">
        <v>853</v>
      </c>
      <c r="E228" s="4" t="s">
        <v>854</v>
      </c>
      <c r="F228" s="4" t="s">
        <v>15</v>
      </c>
      <c r="G228" s="4" t="s">
        <v>855</v>
      </c>
      <c r="H228" s="4" t="s">
        <v>17</v>
      </c>
      <c r="I228" s="5">
        <v>500</v>
      </c>
      <c r="J228" s="4" t="s">
        <v>836</v>
      </c>
      <c r="K228" s="4" t="s">
        <v>203</v>
      </c>
    </row>
    <row r="229" spans="1:11" ht="13.5" customHeight="1" x14ac:dyDescent="0.25">
      <c r="A229" s="2" t="str">
        <f>HYPERLINK("https://www.fabsurplus.com/sdi_catalog/salesItemDetails.do?id=18609")</f>
        <v>https://www.fabsurplus.com/sdi_catalog/salesItemDetails.do?id=18609</v>
      </c>
      <c r="B229" s="2" t="s">
        <v>856</v>
      </c>
      <c r="C229" s="2" t="s">
        <v>827</v>
      </c>
      <c r="D229" s="2" t="s">
        <v>857</v>
      </c>
      <c r="E229" s="2" t="s">
        <v>858</v>
      </c>
      <c r="F229" s="2" t="s">
        <v>15</v>
      </c>
      <c r="G229" s="2" t="s">
        <v>859</v>
      </c>
      <c r="H229" s="2" t="s">
        <v>91</v>
      </c>
      <c r="I229" s="3">
        <v>500</v>
      </c>
      <c r="J229" s="2" t="s">
        <v>836</v>
      </c>
      <c r="K229" s="2" t="s">
        <v>18</v>
      </c>
    </row>
    <row r="230" spans="1:11" ht="13.5" customHeight="1" x14ac:dyDescent="0.25">
      <c r="A230" s="4" t="str">
        <f>HYPERLINK("https://www.fabsurplus.com/sdi_catalog/salesItemDetails.do?id=18610")</f>
        <v>https://www.fabsurplus.com/sdi_catalog/salesItemDetails.do?id=18610</v>
      </c>
      <c r="B230" s="4" t="s">
        <v>860</v>
      </c>
      <c r="C230" s="4" t="s">
        <v>827</v>
      </c>
      <c r="D230" s="4" t="s">
        <v>853</v>
      </c>
      <c r="E230" s="4" t="s">
        <v>858</v>
      </c>
      <c r="F230" s="4" t="s">
        <v>15</v>
      </c>
      <c r="G230" s="4" t="s">
        <v>16</v>
      </c>
      <c r="H230" s="4" t="s">
        <v>91</v>
      </c>
      <c r="I230" s="5">
        <v>500</v>
      </c>
      <c r="J230" s="4" t="s">
        <v>836</v>
      </c>
      <c r="K230" s="4" t="s">
        <v>18</v>
      </c>
    </row>
    <row r="231" spans="1:11" ht="13.5" customHeight="1" x14ac:dyDescent="0.25">
      <c r="A231" s="2" t="str">
        <f>HYPERLINK("https://www.fabsurplus.com/sdi_catalog/salesItemDetails.do?id=18611")</f>
        <v>https://www.fabsurplus.com/sdi_catalog/salesItemDetails.do?id=18611</v>
      </c>
      <c r="B231" s="2" t="s">
        <v>861</v>
      </c>
      <c r="C231" s="2" t="s">
        <v>827</v>
      </c>
      <c r="D231" s="2" t="s">
        <v>862</v>
      </c>
      <c r="E231" s="2" t="s">
        <v>858</v>
      </c>
      <c r="F231" s="2" t="s">
        <v>15</v>
      </c>
      <c r="G231" s="2" t="s">
        <v>16</v>
      </c>
      <c r="H231" s="2" t="s">
        <v>17</v>
      </c>
      <c r="I231" s="3">
        <v>500</v>
      </c>
      <c r="J231" s="2" t="s">
        <v>836</v>
      </c>
      <c r="K231" s="2" t="s">
        <v>203</v>
      </c>
    </row>
    <row r="232" spans="1:11" ht="13.5" customHeight="1" x14ac:dyDescent="0.25">
      <c r="A232" s="4" t="str">
        <f>HYPERLINK("https://www.fabsurplus.com/sdi_catalog/salesItemDetails.do?id=18612")</f>
        <v>https://www.fabsurplus.com/sdi_catalog/salesItemDetails.do?id=18612</v>
      </c>
      <c r="B232" s="4" t="s">
        <v>863</v>
      </c>
      <c r="C232" s="4" t="s">
        <v>827</v>
      </c>
      <c r="D232" s="4" t="s">
        <v>864</v>
      </c>
      <c r="E232" s="4" t="s">
        <v>865</v>
      </c>
      <c r="F232" s="4" t="s">
        <v>15</v>
      </c>
      <c r="G232" s="4" t="s">
        <v>434</v>
      </c>
      <c r="H232" s="4" t="s">
        <v>91</v>
      </c>
      <c r="I232" s="5">
        <v>500</v>
      </c>
      <c r="J232" s="4" t="s">
        <v>836</v>
      </c>
      <c r="K232" s="4" t="s">
        <v>866</v>
      </c>
    </row>
    <row r="233" spans="1:11" ht="13.5" customHeight="1" x14ac:dyDescent="0.25">
      <c r="A233" s="2" t="str">
        <f>HYPERLINK("https://www.fabsurplus.com/sdi_catalog/salesItemDetails.do?id=18622")</f>
        <v>https://www.fabsurplus.com/sdi_catalog/salesItemDetails.do?id=18622</v>
      </c>
      <c r="B233" s="2" t="s">
        <v>867</v>
      </c>
      <c r="C233" s="2" t="s">
        <v>827</v>
      </c>
      <c r="D233" s="2" t="s">
        <v>868</v>
      </c>
      <c r="E233" s="2" t="s">
        <v>835</v>
      </c>
      <c r="F233" s="2" t="s">
        <v>15</v>
      </c>
      <c r="G233" s="2" t="s">
        <v>16</v>
      </c>
      <c r="H233" s="2" t="s">
        <v>91</v>
      </c>
      <c r="I233" s="3">
        <v>500</v>
      </c>
      <c r="J233" s="2" t="s">
        <v>836</v>
      </c>
      <c r="K233" s="2" t="s">
        <v>866</v>
      </c>
    </row>
    <row r="234" spans="1:11" ht="13.5" customHeight="1" x14ac:dyDescent="0.25">
      <c r="A234" s="4" t="str">
        <f>HYPERLINK("https://www.fabsurplus.com/sdi_catalog/salesItemDetails.do?id=18632")</f>
        <v>https://www.fabsurplus.com/sdi_catalog/salesItemDetails.do?id=18632</v>
      </c>
      <c r="B234" s="4" t="s">
        <v>869</v>
      </c>
      <c r="C234" s="4" t="s">
        <v>827</v>
      </c>
      <c r="D234" s="4" t="s">
        <v>864</v>
      </c>
      <c r="E234" s="4" t="s">
        <v>865</v>
      </c>
      <c r="F234" s="4" t="s">
        <v>15</v>
      </c>
      <c r="G234" s="4" t="s">
        <v>16</v>
      </c>
      <c r="H234" s="4" t="s">
        <v>91</v>
      </c>
      <c r="I234" s="5">
        <v>500</v>
      </c>
      <c r="J234" s="4" t="s">
        <v>836</v>
      </c>
      <c r="K234" s="4" t="s">
        <v>866</v>
      </c>
    </row>
    <row r="235" spans="1:11" ht="13.5" customHeight="1" x14ac:dyDescent="0.25">
      <c r="A235" s="2" t="str">
        <f>HYPERLINK("https://www.fabsurplus.com/sdi_catalog/salesItemDetails.do?id=18634")</f>
        <v>https://www.fabsurplus.com/sdi_catalog/salesItemDetails.do?id=18634</v>
      </c>
      <c r="B235" s="2" t="s">
        <v>870</v>
      </c>
      <c r="C235" s="2" t="s">
        <v>827</v>
      </c>
      <c r="D235" s="2"/>
      <c r="E235" s="2" t="s">
        <v>871</v>
      </c>
      <c r="F235" s="2" t="s">
        <v>15</v>
      </c>
      <c r="G235" s="2" t="s">
        <v>872</v>
      </c>
      <c r="H235" s="2"/>
      <c r="I235" s="3">
        <v>500</v>
      </c>
      <c r="J235" s="2" t="s">
        <v>873</v>
      </c>
      <c r="K235" s="2" t="s">
        <v>866</v>
      </c>
    </row>
    <row r="236" spans="1:11" ht="13.5" customHeight="1" x14ac:dyDescent="0.25">
      <c r="A236" s="4" t="str">
        <f>HYPERLINK("https://www.fabsurplus.com/sdi_catalog/salesItemDetails.do?id=18635")</f>
        <v>https://www.fabsurplus.com/sdi_catalog/salesItemDetails.do?id=18635</v>
      </c>
      <c r="B236" s="4" t="s">
        <v>874</v>
      </c>
      <c r="C236" s="4" t="s">
        <v>827</v>
      </c>
      <c r="D236" s="4" t="s">
        <v>875</v>
      </c>
      <c r="E236" s="4" t="s">
        <v>876</v>
      </c>
      <c r="F236" s="4" t="s">
        <v>15</v>
      </c>
      <c r="G236" s="4" t="s">
        <v>877</v>
      </c>
      <c r="H236" s="4"/>
      <c r="I236" s="5">
        <v>500</v>
      </c>
      <c r="J236" s="4" t="s">
        <v>873</v>
      </c>
      <c r="K236" s="4" t="s">
        <v>866</v>
      </c>
    </row>
    <row r="237" spans="1:11" ht="13.5" customHeight="1" x14ac:dyDescent="0.25">
      <c r="A237" s="4" t="str">
        <f>HYPERLINK("https://www.fabsurplus.com/sdi_catalog/salesItemDetails.do?id=27806")</f>
        <v>https://www.fabsurplus.com/sdi_catalog/salesItemDetails.do?id=27806</v>
      </c>
      <c r="B237" s="4" t="s">
        <v>878</v>
      </c>
      <c r="C237" s="4" t="s">
        <v>827</v>
      </c>
      <c r="D237" s="4" t="s">
        <v>879</v>
      </c>
      <c r="E237" s="4" t="s">
        <v>880</v>
      </c>
      <c r="F237" s="4" t="s">
        <v>32</v>
      </c>
      <c r="G237" s="4" t="s">
        <v>16</v>
      </c>
      <c r="H237" s="4" t="s">
        <v>91</v>
      </c>
      <c r="I237" s="5">
        <v>5000</v>
      </c>
      <c r="J237" s="7" t="s">
        <v>881</v>
      </c>
      <c r="K237" s="4" t="s">
        <v>882</v>
      </c>
    </row>
    <row r="238" spans="1:11" ht="13.5" customHeight="1" x14ac:dyDescent="0.25">
      <c r="A238" s="4" t="str">
        <f>HYPERLINK("https://www.fabsurplus.com/sdi_catalog/salesItemDetails.do?id=34125")</f>
        <v>https://www.fabsurplus.com/sdi_catalog/salesItemDetails.do?id=34125</v>
      </c>
      <c r="B238" s="4" t="s">
        <v>883</v>
      </c>
      <c r="C238" s="4" t="s">
        <v>827</v>
      </c>
      <c r="D238" s="4" t="s">
        <v>884</v>
      </c>
      <c r="E238" s="4" t="s">
        <v>885</v>
      </c>
      <c r="F238" s="4" t="s">
        <v>15</v>
      </c>
      <c r="G238" s="4" t="s">
        <v>116</v>
      </c>
      <c r="H238" s="4" t="s">
        <v>17</v>
      </c>
      <c r="I238" s="5">
        <v>500</v>
      </c>
      <c r="J238" s="4"/>
      <c r="K238" s="4" t="s">
        <v>18</v>
      </c>
    </row>
    <row r="239" spans="1:11" ht="13.5" customHeight="1" x14ac:dyDescent="0.25">
      <c r="A239" s="2" t="str">
        <f>HYPERLINK("https://www.fabsurplus.com/sdi_catalog/salesItemDetails.do?id=34127")</f>
        <v>https://www.fabsurplus.com/sdi_catalog/salesItemDetails.do?id=34127</v>
      </c>
      <c r="B239" s="2" t="s">
        <v>886</v>
      </c>
      <c r="C239" s="2" t="s">
        <v>827</v>
      </c>
      <c r="D239" s="2" t="s">
        <v>887</v>
      </c>
      <c r="E239" s="2" t="s">
        <v>888</v>
      </c>
      <c r="F239" s="2" t="s">
        <v>15</v>
      </c>
      <c r="G239" s="2" t="s">
        <v>116</v>
      </c>
      <c r="H239" s="2" t="s">
        <v>17</v>
      </c>
      <c r="I239" s="3">
        <v>500</v>
      </c>
      <c r="J239" s="6" t="s">
        <v>889</v>
      </c>
      <c r="K239" s="2" t="s">
        <v>203</v>
      </c>
    </row>
    <row r="240" spans="1:11" ht="13.5" customHeight="1" x14ac:dyDescent="0.25">
      <c r="A240" s="4" t="str">
        <f>HYPERLINK("https://www.fabsurplus.com/sdi_catalog/salesItemDetails.do?id=34129")</f>
        <v>https://www.fabsurplus.com/sdi_catalog/salesItemDetails.do?id=34129</v>
      </c>
      <c r="B240" s="4" t="s">
        <v>890</v>
      </c>
      <c r="C240" s="4" t="s">
        <v>827</v>
      </c>
      <c r="D240" s="4" t="s">
        <v>887</v>
      </c>
      <c r="E240" s="4" t="s">
        <v>891</v>
      </c>
      <c r="F240" s="4" t="s">
        <v>15</v>
      </c>
      <c r="G240" s="4" t="s">
        <v>434</v>
      </c>
      <c r="H240" s="4" t="s">
        <v>17</v>
      </c>
      <c r="I240" s="5">
        <v>500</v>
      </c>
      <c r="J240" s="4" t="s">
        <v>892</v>
      </c>
      <c r="K240" s="4" t="s">
        <v>18</v>
      </c>
    </row>
    <row r="241" spans="1:11" ht="13.5" customHeight="1" x14ac:dyDescent="0.25">
      <c r="A241" s="2" t="str">
        <f>HYPERLINK("https://www.fabsurplus.com/sdi_catalog/salesItemDetails.do?id=34130")</f>
        <v>https://www.fabsurplus.com/sdi_catalog/salesItemDetails.do?id=34130</v>
      </c>
      <c r="B241" s="2" t="s">
        <v>893</v>
      </c>
      <c r="C241" s="2" t="s">
        <v>894</v>
      </c>
      <c r="D241" s="2" t="s">
        <v>887</v>
      </c>
      <c r="E241" s="2" t="s">
        <v>895</v>
      </c>
      <c r="F241" s="2" t="s">
        <v>15</v>
      </c>
      <c r="G241" s="2" t="s">
        <v>434</v>
      </c>
      <c r="H241" s="2" t="s">
        <v>17</v>
      </c>
      <c r="I241" s="3">
        <v>500</v>
      </c>
      <c r="J241" s="6" t="s">
        <v>896</v>
      </c>
      <c r="K241" s="2" t="s">
        <v>18</v>
      </c>
    </row>
    <row r="242" spans="1:11" ht="13.5" customHeight="1" x14ac:dyDescent="0.25">
      <c r="A242" s="4" t="str">
        <f>HYPERLINK("https://www.fabsurplus.com/sdi_catalog/salesItemDetails.do?id=34134")</f>
        <v>https://www.fabsurplus.com/sdi_catalog/salesItemDetails.do?id=34134</v>
      </c>
      <c r="B242" s="4" t="s">
        <v>897</v>
      </c>
      <c r="C242" s="4" t="s">
        <v>894</v>
      </c>
      <c r="D242" s="4" t="s">
        <v>887</v>
      </c>
      <c r="E242" s="4" t="s">
        <v>898</v>
      </c>
      <c r="F242" s="4" t="s">
        <v>15</v>
      </c>
      <c r="G242" s="4" t="s">
        <v>116</v>
      </c>
      <c r="H242" s="4" t="s">
        <v>17</v>
      </c>
      <c r="I242" s="5">
        <v>500</v>
      </c>
      <c r="J242" s="4"/>
      <c r="K242" s="4" t="s">
        <v>18</v>
      </c>
    </row>
    <row r="243" spans="1:11" ht="13.5" customHeight="1" x14ac:dyDescent="0.25">
      <c r="A243" s="2" t="str">
        <f>HYPERLINK("https://www.fabsurplus.com/sdi_catalog/salesItemDetails.do?id=34136")</f>
        <v>https://www.fabsurplus.com/sdi_catalog/salesItemDetails.do?id=34136</v>
      </c>
      <c r="B243" s="2" t="s">
        <v>899</v>
      </c>
      <c r="C243" s="2" t="s">
        <v>827</v>
      </c>
      <c r="D243" s="2" t="s">
        <v>887</v>
      </c>
      <c r="E243" s="2" t="s">
        <v>900</v>
      </c>
      <c r="F243" s="2" t="s">
        <v>15</v>
      </c>
      <c r="G243" s="2" t="s">
        <v>434</v>
      </c>
      <c r="H243" s="2" t="s">
        <v>17</v>
      </c>
      <c r="I243" s="3">
        <v>500</v>
      </c>
      <c r="J243" s="2" t="s">
        <v>901</v>
      </c>
      <c r="K243" s="2" t="s">
        <v>18</v>
      </c>
    </row>
    <row r="244" spans="1:11" ht="13.5" customHeight="1" x14ac:dyDescent="0.25">
      <c r="A244" s="4" t="str">
        <f>HYPERLINK("https://www.fabsurplus.com/sdi_catalog/salesItemDetails.do?id=34142")</f>
        <v>https://www.fabsurplus.com/sdi_catalog/salesItemDetails.do?id=34142</v>
      </c>
      <c r="B244" s="4" t="s">
        <v>902</v>
      </c>
      <c r="C244" s="4" t="s">
        <v>827</v>
      </c>
      <c r="D244" s="4" t="s">
        <v>903</v>
      </c>
      <c r="E244" s="4" t="s">
        <v>904</v>
      </c>
      <c r="F244" s="4" t="s">
        <v>15</v>
      </c>
      <c r="G244" s="4" t="s">
        <v>116</v>
      </c>
      <c r="H244" s="4" t="s">
        <v>17</v>
      </c>
      <c r="I244" s="5">
        <v>500</v>
      </c>
      <c r="J244" s="7" t="s">
        <v>905</v>
      </c>
      <c r="K244" s="4" t="s">
        <v>18</v>
      </c>
    </row>
    <row r="245" spans="1:11" ht="13.5" customHeight="1" x14ac:dyDescent="0.25">
      <c r="A245" s="2" t="str">
        <f>HYPERLINK("https://www.fabsurplus.com/sdi_catalog/salesItemDetails.do?id=34148")</f>
        <v>https://www.fabsurplus.com/sdi_catalog/salesItemDetails.do?id=34148</v>
      </c>
      <c r="B245" s="2" t="s">
        <v>906</v>
      </c>
      <c r="C245" s="2" t="s">
        <v>827</v>
      </c>
      <c r="D245" s="2" t="s">
        <v>887</v>
      </c>
      <c r="E245" s="2" t="s">
        <v>907</v>
      </c>
      <c r="F245" s="2" t="s">
        <v>15</v>
      </c>
      <c r="G245" s="2" t="s">
        <v>116</v>
      </c>
      <c r="H245" s="2" t="s">
        <v>17</v>
      </c>
      <c r="I245" s="3">
        <v>500</v>
      </c>
      <c r="J245" s="2" t="s">
        <v>908</v>
      </c>
      <c r="K245" s="2" t="s">
        <v>18</v>
      </c>
    </row>
    <row r="246" spans="1:11" ht="13.5" customHeight="1" x14ac:dyDescent="0.25">
      <c r="A246" s="4" t="str">
        <f>HYPERLINK("https://www.fabsurplus.com/sdi_catalog/salesItemDetails.do?id=34150")</f>
        <v>https://www.fabsurplus.com/sdi_catalog/salesItemDetails.do?id=34150</v>
      </c>
      <c r="B246" s="4" t="s">
        <v>909</v>
      </c>
      <c r="C246" s="4" t="s">
        <v>827</v>
      </c>
      <c r="D246" s="4" t="s">
        <v>779</v>
      </c>
      <c r="E246" s="4" t="s">
        <v>910</v>
      </c>
      <c r="F246" s="4" t="s">
        <v>15</v>
      </c>
      <c r="G246" s="4" t="s">
        <v>116</v>
      </c>
      <c r="H246" s="4" t="s">
        <v>17</v>
      </c>
      <c r="I246" s="5">
        <v>500</v>
      </c>
      <c r="J246" s="7" t="s">
        <v>911</v>
      </c>
      <c r="K246" s="4" t="s">
        <v>18</v>
      </c>
    </row>
    <row r="247" spans="1:11" ht="13.5" customHeight="1" x14ac:dyDescent="0.25">
      <c r="A247" s="2" t="str">
        <f>HYPERLINK("https://www.fabsurplus.com/sdi_catalog/salesItemDetails.do?id=34152")</f>
        <v>https://www.fabsurplus.com/sdi_catalog/salesItemDetails.do?id=34152</v>
      </c>
      <c r="B247" s="2" t="s">
        <v>912</v>
      </c>
      <c r="C247" s="2" t="s">
        <v>827</v>
      </c>
      <c r="D247" s="2" t="s">
        <v>884</v>
      </c>
      <c r="E247" s="2" t="s">
        <v>913</v>
      </c>
      <c r="F247" s="2" t="s">
        <v>15</v>
      </c>
      <c r="G247" s="2" t="s">
        <v>116</v>
      </c>
      <c r="H247" s="2" t="s">
        <v>17</v>
      </c>
      <c r="I247" s="3">
        <v>500</v>
      </c>
      <c r="J247" s="2"/>
      <c r="K247" s="2" t="s">
        <v>18</v>
      </c>
    </row>
    <row r="248" spans="1:11" ht="13.5" customHeight="1" x14ac:dyDescent="0.25">
      <c r="A248" s="4" t="str">
        <f>HYPERLINK("https://www.fabsurplus.com/sdi_catalog/salesItemDetails.do?id=34153")</f>
        <v>https://www.fabsurplus.com/sdi_catalog/salesItemDetails.do?id=34153</v>
      </c>
      <c r="B248" s="4" t="s">
        <v>914</v>
      </c>
      <c r="C248" s="4" t="s">
        <v>827</v>
      </c>
      <c r="D248" s="4" t="s">
        <v>884</v>
      </c>
      <c r="E248" s="4" t="s">
        <v>915</v>
      </c>
      <c r="F248" s="4" t="s">
        <v>15</v>
      </c>
      <c r="G248" s="4" t="s">
        <v>434</v>
      </c>
      <c r="H248" s="4" t="s">
        <v>17</v>
      </c>
      <c r="I248" s="5">
        <v>500</v>
      </c>
      <c r="J248" s="4"/>
      <c r="K248" s="4" t="s">
        <v>18</v>
      </c>
    </row>
    <row r="249" spans="1:11" ht="13.5" customHeight="1" x14ac:dyDescent="0.25">
      <c r="A249" s="2" t="str">
        <f>HYPERLINK("https://www.fabsurplus.com/sdi_catalog/salesItemDetails.do?id=52151")</f>
        <v>https://www.fabsurplus.com/sdi_catalog/salesItemDetails.do?id=52151</v>
      </c>
      <c r="B249" s="2" t="s">
        <v>916</v>
      </c>
      <c r="C249" s="2" t="s">
        <v>827</v>
      </c>
      <c r="D249" s="2" t="s">
        <v>917</v>
      </c>
      <c r="E249" s="2" t="s">
        <v>918</v>
      </c>
      <c r="F249" s="2" t="s">
        <v>15</v>
      </c>
      <c r="G249" s="2" t="s">
        <v>116</v>
      </c>
      <c r="H249" s="2" t="s">
        <v>613</v>
      </c>
      <c r="I249" s="3">
        <v>700</v>
      </c>
      <c r="J249" s="2" t="s">
        <v>919</v>
      </c>
      <c r="K249" s="2" t="s">
        <v>245</v>
      </c>
    </row>
    <row r="250" spans="1:11" ht="13.5" customHeight="1" x14ac:dyDescent="0.25">
      <c r="A250" s="2" t="str">
        <f>HYPERLINK("https://www.fabsurplus.com/sdi_catalog/salesItemDetails.do?id=53035")</f>
        <v>https://www.fabsurplus.com/sdi_catalog/salesItemDetails.do?id=53035</v>
      </c>
      <c r="B250" s="2" t="s">
        <v>920</v>
      </c>
      <c r="C250" s="2" t="s">
        <v>827</v>
      </c>
      <c r="D250" s="2" t="s">
        <v>921</v>
      </c>
      <c r="E250" s="2" t="s">
        <v>922</v>
      </c>
      <c r="F250" s="2" t="s">
        <v>15</v>
      </c>
      <c r="G250" s="2" t="s">
        <v>116</v>
      </c>
      <c r="H250" s="2" t="s">
        <v>17</v>
      </c>
      <c r="I250" s="3">
        <v>2000</v>
      </c>
      <c r="J250" s="6" t="s">
        <v>923</v>
      </c>
      <c r="K250" s="2" t="s">
        <v>198</v>
      </c>
    </row>
    <row r="251" spans="1:11" ht="13.5" customHeight="1" x14ac:dyDescent="0.25">
      <c r="A251" s="2" t="str">
        <f>HYPERLINK("https://www.fabsurplus.com/sdi_catalog/salesItemDetails.do?id=53227")</f>
        <v>https://www.fabsurplus.com/sdi_catalog/salesItemDetails.do?id=53227</v>
      </c>
      <c r="B251" s="2" t="s">
        <v>924</v>
      </c>
      <c r="C251" s="2" t="s">
        <v>827</v>
      </c>
      <c r="D251" s="2" t="s">
        <v>925</v>
      </c>
      <c r="E251" s="2" t="s">
        <v>926</v>
      </c>
      <c r="F251" s="2" t="s">
        <v>15</v>
      </c>
      <c r="G251" s="2" t="s">
        <v>434</v>
      </c>
      <c r="H251" s="2" t="s">
        <v>17</v>
      </c>
      <c r="I251" s="3">
        <v>500</v>
      </c>
      <c r="J251" s="6" t="s">
        <v>927</v>
      </c>
      <c r="K251" s="2" t="s">
        <v>203</v>
      </c>
    </row>
    <row r="252" spans="1:11" ht="13.5" customHeight="1" x14ac:dyDescent="0.25">
      <c r="A252" s="2" t="str">
        <f>HYPERLINK("https://www.fabsurplus.com/sdi_catalog/salesItemDetails.do?id=83621")</f>
        <v>https://www.fabsurplus.com/sdi_catalog/salesItemDetails.do?id=83621</v>
      </c>
      <c r="B252" s="2" t="s">
        <v>928</v>
      </c>
      <c r="C252" s="2" t="s">
        <v>827</v>
      </c>
      <c r="D252" s="2" t="s">
        <v>793</v>
      </c>
      <c r="E252" s="2" t="s">
        <v>929</v>
      </c>
      <c r="F252" s="2" t="s">
        <v>26</v>
      </c>
      <c r="G252" s="2" t="s">
        <v>930</v>
      </c>
      <c r="H252" s="2" t="s">
        <v>613</v>
      </c>
      <c r="I252" s="3">
        <v>900</v>
      </c>
      <c r="J252" s="6" t="s">
        <v>931</v>
      </c>
      <c r="K252" s="2" t="s">
        <v>203</v>
      </c>
    </row>
    <row r="253" spans="1:11" ht="13.5" customHeight="1" x14ac:dyDescent="0.25">
      <c r="A253" s="4" t="str">
        <f>HYPERLINK("https://www.fabsurplus.com/sdi_catalog/salesItemDetails.do?id=83929")</f>
        <v>https://www.fabsurplus.com/sdi_catalog/salesItemDetails.do?id=83929</v>
      </c>
      <c r="B253" s="4" t="s">
        <v>932</v>
      </c>
      <c r="C253" s="4" t="s">
        <v>814</v>
      </c>
      <c r="D253" s="4" t="s">
        <v>933</v>
      </c>
      <c r="E253" s="4" t="s">
        <v>934</v>
      </c>
      <c r="F253" s="4" t="s">
        <v>15</v>
      </c>
      <c r="G253" s="4" t="s">
        <v>16</v>
      </c>
      <c r="H253" s="4" t="s">
        <v>17</v>
      </c>
      <c r="I253" s="5">
        <v>300</v>
      </c>
      <c r="J253" s="7" t="s">
        <v>935</v>
      </c>
      <c r="K253" s="4" t="s">
        <v>203</v>
      </c>
    </row>
    <row r="254" spans="1:11" ht="13.5" customHeight="1" x14ac:dyDescent="0.25">
      <c r="A254" s="2" t="str">
        <f>HYPERLINK("https://www.fabsurplus.com/sdi_catalog/salesItemDetails.do?id=83930")</f>
        <v>https://www.fabsurplus.com/sdi_catalog/salesItemDetails.do?id=83930</v>
      </c>
      <c r="B254" s="2" t="s">
        <v>936</v>
      </c>
      <c r="C254" s="2" t="s">
        <v>814</v>
      </c>
      <c r="D254" t="s">
        <v>937</v>
      </c>
      <c r="E254" s="2" t="s">
        <v>938</v>
      </c>
      <c r="F254" s="2" t="s">
        <v>32</v>
      </c>
      <c r="G254" s="2" t="s">
        <v>434</v>
      </c>
      <c r="H254" s="2" t="s">
        <v>17</v>
      </c>
      <c r="I254" s="3">
        <v>400</v>
      </c>
      <c r="J254" s="6" t="s">
        <v>939</v>
      </c>
      <c r="K254" s="2" t="s">
        <v>203</v>
      </c>
    </row>
    <row r="255" spans="1:11" ht="13.5" customHeight="1" x14ac:dyDescent="0.25">
      <c r="A255" s="2" t="str">
        <f>HYPERLINK("https://www.fabsurplus.com/sdi_catalog/salesItemDetails.do?id=84054")</f>
        <v>https://www.fabsurplus.com/sdi_catalog/salesItemDetails.do?id=84054</v>
      </c>
      <c r="B255" s="2" t="s">
        <v>940</v>
      </c>
      <c r="C255" s="2" t="s">
        <v>814</v>
      </c>
      <c r="D255" s="2" t="s">
        <v>793</v>
      </c>
      <c r="E255" s="2" t="s">
        <v>941</v>
      </c>
      <c r="F255" s="2" t="s">
        <v>32</v>
      </c>
      <c r="G255" s="2" t="s">
        <v>116</v>
      </c>
      <c r="H255" s="2" t="s">
        <v>17</v>
      </c>
      <c r="I255" s="3">
        <v>3000</v>
      </c>
      <c r="J255" s="6" t="s">
        <v>942</v>
      </c>
      <c r="K255" s="2" t="s">
        <v>203</v>
      </c>
    </row>
    <row r="256" spans="1:11" ht="13.5" customHeight="1" x14ac:dyDescent="0.25">
      <c r="A256" s="4" t="str">
        <f>HYPERLINK("https://www.fabsurplus.com/sdi_catalog/salesItemDetails.do?id=84091")</f>
        <v>https://www.fabsurplus.com/sdi_catalog/salesItemDetails.do?id=84091</v>
      </c>
      <c r="B256" s="4" t="s">
        <v>943</v>
      </c>
      <c r="C256" s="4" t="s">
        <v>814</v>
      </c>
      <c r="D256" s="4" t="s">
        <v>944</v>
      </c>
      <c r="E256" s="4" t="s">
        <v>945</v>
      </c>
      <c r="F256" s="4" t="s">
        <v>15</v>
      </c>
      <c r="G256" s="4" t="s">
        <v>116</v>
      </c>
      <c r="H256" s="4" t="s">
        <v>17</v>
      </c>
      <c r="I256" s="5">
        <v>500</v>
      </c>
      <c r="J256" s="7" t="s">
        <v>946</v>
      </c>
      <c r="K256" s="4" t="s">
        <v>203</v>
      </c>
    </row>
    <row r="257" spans="1:11" ht="13.5" customHeight="1" x14ac:dyDescent="0.25">
      <c r="A257" s="2" t="str">
        <f>HYPERLINK("https://www.fabsurplus.com/sdi_catalog/salesItemDetails.do?id=84092")</f>
        <v>https://www.fabsurplus.com/sdi_catalog/salesItemDetails.do?id=84092</v>
      </c>
      <c r="B257" s="2" t="s">
        <v>947</v>
      </c>
      <c r="C257" s="2" t="s">
        <v>814</v>
      </c>
      <c r="D257" s="2" t="s">
        <v>948</v>
      </c>
      <c r="E257" s="2" t="s">
        <v>949</v>
      </c>
      <c r="F257" s="2" t="s">
        <v>15</v>
      </c>
      <c r="G257" s="2" t="s">
        <v>434</v>
      </c>
      <c r="H257" s="2" t="s">
        <v>17</v>
      </c>
      <c r="I257" s="3">
        <v>1000</v>
      </c>
      <c r="J257" s="6" t="s">
        <v>950</v>
      </c>
      <c r="K257" s="2" t="s">
        <v>203</v>
      </c>
    </row>
    <row r="258" spans="1:11" ht="13.5" customHeight="1" x14ac:dyDescent="0.25">
      <c r="A258" s="2" t="str">
        <f>HYPERLINK("https://www.fabsurplus.com/sdi_catalog/salesItemDetails.do?id=77940")</f>
        <v>https://www.fabsurplus.com/sdi_catalog/salesItemDetails.do?id=77940</v>
      </c>
      <c r="B258" s="2" t="s">
        <v>951</v>
      </c>
      <c r="C258" s="2" t="s">
        <v>952</v>
      </c>
      <c r="D258" s="2" t="s">
        <v>953</v>
      </c>
      <c r="E258" s="2" t="s">
        <v>954</v>
      </c>
      <c r="F258" s="2" t="s">
        <v>15</v>
      </c>
      <c r="G258" s="2"/>
      <c r="H258" s="2" t="s">
        <v>149</v>
      </c>
      <c r="I258" s="3">
        <v>700</v>
      </c>
      <c r="J258" s="6" t="s">
        <v>955</v>
      </c>
      <c r="K258" s="2" t="s">
        <v>87</v>
      </c>
    </row>
    <row r="259" spans="1:11" ht="13.5" customHeight="1" x14ac:dyDescent="0.25">
      <c r="A259" s="4" t="str">
        <f>HYPERLINK("https://www.fabsurplus.com/sdi_catalog/salesItemDetails.do?id=87366")</f>
        <v>https://www.fabsurplus.com/sdi_catalog/salesItemDetails.do?id=87366</v>
      </c>
      <c r="B259" s="4" t="s">
        <v>956</v>
      </c>
      <c r="C259" s="4" t="s">
        <v>952</v>
      </c>
      <c r="D259" s="4" t="s">
        <v>957</v>
      </c>
      <c r="E259" s="4" t="s">
        <v>954</v>
      </c>
      <c r="F259" s="4" t="s">
        <v>15</v>
      </c>
      <c r="G259" s="4"/>
      <c r="H259" s="4" t="s">
        <v>17</v>
      </c>
      <c r="I259" s="5">
        <v>450</v>
      </c>
      <c r="J259" s="4" t="s">
        <v>958</v>
      </c>
      <c r="K259" s="4" t="s">
        <v>87</v>
      </c>
    </row>
    <row r="260" spans="1:11" ht="13.5" customHeight="1" x14ac:dyDescent="0.25">
      <c r="A260" s="2" t="str">
        <f>HYPERLINK("https://www.fabsurplus.com/sdi_catalog/salesItemDetails.do?id=101024")</f>
        <v>https://www.fabsurplus.com/sdi_catalog/salesItemDetails.do?id=101024</v>
      </c>
      <c r="B260" s="2" t="s">
        <v>959</v>
      </c>
      <c r="C260" s="2" t="s">
        <v>960</v>
      </c>
      <c r="D260" s="2" t="s">
        <v>961</v>
      </c>
      <c r="E260" s="2" t="s">
        <v>962</v>
      </c>
      <c r="F260" s="2" t="s">
        <v>15</v>
      </c>
      <c r="G260" s="2" t="s">
        <v>116</v>
      </c>
      <c r="H260" s="2" t="s">
        <v>17</v>
      </c>
      <c r="I260" s="3">
        <v>450</v>
      </c>
      <c r="J260" s="6" t="s">
        <v>963</v>
      </c>
      <c r="K260" s="2" t="s">
        <v>262</v>
      </c>
    </row>
    <row r="261" spans="1:11" ht="13.5" customHeight="1" x14ac:dyDescent="0.25">
      <c r="A261" s="2" t="str">
        <f>HYPERLINK("https://www.fabsurplus.com/sdi_catalog/salesItemDetails.do?id=79968")</f>
        <v>https://www.fabsurplus.com/sdi_catalog/salesItemDetails.do?id=79968</v>
      </c>
      <c r="B261" s="2" t="s">
        <v>964</v>
      </c>
      <c r="C261" s="2" t="s">
        <v>965</v>
      </c>
      <c r="D261" s="2" t="s">
        <v>966</v>
      </c>
      <c r="E261" s="2" t="s">
        <v>967</v>
      </c>
      <c r="F261" s="2" t="s">
        <v>32</v>
      </c>
      <c r="G261" s="2"/>
      <c r="H261" s="2" t="s">
        <v>91</v>
      </c>
      <c r="I261" s="3">
        <v>1900</v>
      </c>
      <c r="J261" s="6" t="s">
        <v>968</v>
      </c>
      <c r="K261" s="2" t="s">
        <v>969</v>
      </c>
    </row>
    <row r="262" spans="1:11" ht="13.5" customHeight="1" x14ac:dyDescent="0.25">
      <c r="A262" s="4" t="str">
        <f>HYPERLINK("https://www.fabsurplus.com/sdi_catalog/salesItemDetails.do?id=82230")</f>
        <v>https://www.fabsurplus.com/sdi_catalog/salesItemDetails.do?id=82230</v>
      </c>
      <c r="B262" s="4" t="s">
        <v>970</v>
      </c>
      <c r="C262" s="4" t="s">
        <v>965</v>
      </c>
      <c r="D262" s="4" t="s">
        <v>971</v>
      </c>
      <c r="E262" s="4" t="s">
        <v>972</v>
      </c>
      <c r="F262" s="4" t="s">
        <v>15</v>
      </c>
      <c r="G262" s="4"/>
      <c r="H262" s="4" t="s">
        <v>91</v>
      </c>
      <c r="I262" s="5">
        <v>1500</v>
      </c>
      <c r="J262" s="7" t="s">
        <v>973</v>
      </c>
      <c r="K262" s="4" t="s">
        <v>969</v>
      </c>
    </row>
    <row r="263" spans="1:11" ht="13.5" customHeight="1" x14ac:dyDescent="0.25">
      <c r="A263" s="4" t="str">
        <f>HYPERLINK("https://www.fabsurplus.com/sdi_catalog/salesItemDetails.do?id=83597")</f>
        <v>https://www.fabsurplus.com/sdi_catalog/salesItemDetails.do?id=83597</v>
      </c>
      <c r="B263" s="4" t="s">
        <v>974</v>
      </c>
      <c r="C263" s="4" t="s">
        <v>975</v>
      </c>
      <c r="D263" s="4" t="s">
        <v>976</v>
      </c>
      <c r="E263" s="4" t="s">
        <v>977</v>
      </c>
      <c r="F263" s="4" t="s">
        <v>15</v>
      </c>
      <c r="G263" s="4" t="s">
        <v>116</v>
      </c>
      <c r="H263" s="4" t="s">
        <v>91</v>
      </c>
      <c r="I263" s="5">
        <v>800</v>
      </c>
      <c r="J263" s="7" t="s">
        <v>978</v>
      </c>
      <c r="K263" s="4" t="s">
        <v>979</v>
      </c>
    </row>
    <row r="264" spans="1:11" ht="13.5" customHeight="1" x14ac:dyDescent="0.25">
      <c r="A264" s="4" t="str">
        <f>HYPERLINK("https://www.fabsurplus.com/sdi_catalog/salesItemDetails.do?id=70300")</f>
        <v>https://www.fabsurplus.com/sdi_catalog/salesItemDetails.do?id=70300</v>
      </c>
      <c r="B264" s="4" t="s">
        <v>980</v>
      </c>
      <c r="C264" s="4" t="s">
        <v>981</v>
      </c>
      <c r="D264" s="4" t="s">
        <v>982</v>
      </c>
      <c r="E264" s="4" t="s">
        <v>983</v>
      </c>
      <c r="F264" s="4" t="s">
        <v>32</v>
      </c>
      <c r="G264" s="4" t="s">
        <v>434</v>
      </c>
      <c r="H264" s="4" t="s">
        <v>606</v>
      </c>
      <c r="I264" s="5">
        <v>375</v>
      </c>
      <c r="J264" s="7" t="s">
        <v>984</v>
      </c>
      <c r="K264" s="4" t="s">
        <v>608</v>
      </c>
    </row>
    <row r="265" spans="1:11" ht="13.5" customHeight="1" x14ac:dyDescent="0.25">
      <c r="A265" s="2" t="str">
        <f>HYPERLINK("https://www.fabsurplus.com/sdi_catalog/salesItemDetails.do?id=83570")</f>
        <v>https://www.fabsurplus.com/sdi_catalog/salesItemDetails.do?id=83570</v>
      </c>
      <c r="B265" s="2" t="s">
        <v>985</v>
      </c>
      <c r="C265" s="2" t="s">
        <v>986</v>
      </c>
      <c r="D265" s="2" t="s">
        <v>987</v>
      </c>
      <c r="E265" s="2" t="s">
        <v>988</v>
      </c>
      <c r="F265" s="2" t="s">
        <v>15</v>
      </c>
      <c r="G265" s="2" t="s">
        <v>116</v>
      </c>
      <c r="H265" s="2" t="s">
        <v>17</v>
      </c>
      <c r="I265" s="3">
        <v>1000</v>
      </c>
      <c r="J265" s="2" t="s">
        <v>989</v>
      </c>
      <c r="K265" s="2" t="s">
        <v>18</v>
      </c>
    </row>
    <row r="266" spans="1:11" ht="13.5" customHeight="1" x14ac:dyDescent="0.25">
      <c r="A266" s="2" t="str">
        <f>HYPERLINK("https://www.fabsurplus.com/sdi_catalog/salesItemDetails.do?id=21666")</f>
        <v>https://www.fabsurplus.com/sdi_catalog/salesItemDetails.do?id=21666</v>
      </c>
      <c r="B266" s="2" t="s">
        <v>990</v>
      </c>
      <c r="C266" s="2" t="s">
        <v>991</v>
      </c>
      <c r="D266" s="2" t="s">
        <v>992</v>
      </c>
      <c r="E266" s="2" t="s">
        <v>993</v>
      </c>
      <c r="F266" s="2" t="s">
        <v>15</v>
      </c>
      <c r="G266" s="2" t="s">
        <v>434</v>
      </c>
      <c r="H266" s="2" t="s">
        <v>91</v>
      </c>
      <c r="I266" s="3">
        <v>1000</v>
      </c>
      <c r="J266" s="2" t="s">
        <v>994</v>
      </c>
      <c r="K266" s="2" t="s">
        <v>18</v>
      </c>
    </row>
    <row r="267" spans="1:11" ht="13.5" customHeight="1" x14ac:dyDescent="0.25">
      <c r="A267" s="4" t="str">
        <f>HYPERLINK("https://www.fabsurplus.com/sdi_catalog/salesItemDetails.do?id=21123")</f>
        <v>https://www.fabsurplus.com/sdi_catalog/salesItemDetails.do?id=21123</v>
      </c>
      <c r="B267" s="4" t="s">
        <v>995</v>
      </c>
      <c r="C267" s="4" t="s">
        <v>996</v>
      </c>
      <c r="D267" s="4" t="s">
        <v>997</v>
      </c>
      <c r="E267" s="4" t="s">
        <v>998</v>
      </c>
      <c r="F267" s="4" t="s">
        <v>15</v>
      </c>
      <c r="G267" s="4" t="s">
        <v>166</v>
      </c>
      <c r="H267" s="4" t="s">
        <v>17</v>
      </c>
      <c r="I267" s="5">
        <v>2000</v>
      </c>
      <c r="J267" s="7" t="s">
        <v>999</v>
      </c>
      <c r="K267" s="4" t="s">
        <v>203</v>
      </c>
    </row>
    <row r="268" spans="1:11" ht="13.5" customHeight="1" x14ac:dyDescent="0.25">
      <c r="A268" s="2" t="str">
        <f>HYPERLINK("https://www.fabsurplus.com/sdi_catalog/salesItemDetails.do?id=83620")</f>
        <v>https://www.fabsurplus.com/sdi_catalog/salesItemDetails.do?id=83620</v>
      </c>
      <c r="B268" s="2" t="s">
        <v>1000</v>
      </c>
      <c r="C268" s="2" t="s">
        <v>996</v>
      </c>
      <c r="D268" s="2" t="s">
        <v>997</v>
      </c>
      <c r="E268" s="2" t="s">
        <v>1001</v>
      </c>
      <c r="F268" s="2" t="s">
        <v>15</v>
      </c>
      <c r="G268" s="2" t="s">
        <v>434</v>
      </c>
      <c r="H268" s="2" t="s">
        <v>17</v>
      </c>
      <c r="I268" s="3">
        <v>2500</v>
      </c>
      <c r="J268" s="6" t="s">
        <v>1002</v>
      </c>
      <c r="K268" s="2" t="s">
        <v>203</v>
      </c>
    </row>
    <row r="269" spans="1:11" ht="13.5" customHeight="1" x14ac:dyDescent="0.25">
      <c r="A269" s="2" t="str">
        <f>HYPERLINK("https://www.fabsurplus.com/sdi_catalog/salesItemDetails.do?id=53053")</f>
        <v>https://www.fabsurplus.com/sdi_catalog/salesItemDetails.do?id=53053</v>
      </c>
      <c r="B269" s="2" t="s">
        <v>1003</v>
      </c>
      <c r="C269" s="2" t="s">
        <v>1004</v>
      </c>
      <c r="D269" s="2" t="s">
        <v>1005</v>
      </c>
      <c r="E269" s="2" t="s">
        <v>1006</v>
      </c>
      <c r="F269" s="2" t="s">
        <v>15</v>
      </c>
      <c r="G269" s="2" t="s">
        <v>155</v>
      </c>
      <c r="H269" s="2" t="s">
        <v>17</v>
      </c>
      <c r="I269" s="3">
        <v>4000</v>
      </c>
      <c r="J269" s="2" t="s">
        <v>1007</v>
      </c>
      <c r="K269" s="2" t="s">
        <v>18</v>
      </c>
    </row>
    <row r="270" spans="1:11" ht="13.5" customHeight="1" x14ac:dyDescent="0.25">
      <c r="A270" s="2" t="str">
        <f>HYPERLINK("https://www.fabsurplus.com/sdi_catalog/salesItemDetails.do?id=86303")</f>
        <v>https://www.fabsurplus.com/sdi_catalog/salesItemDetails.do?id=86303</v>
      </c>
      <c r="B270" s="2" t="s">
        <v>1008</v>
      </c>
      <c r="C270" s="2" t="s">
        <v>1009</v>
      </c>
      <c r="D270" s="2" t="s">
        <v>1010</v>
      </c>
      <c r="E270" s="2" t="s">
        <v>1011</v>
      </c>
      <c r="F270" s="2" t="s">
        <v>15</v>
      </c>
      <c r="G270" s="2" t="s">
        <v>639</v>
      </c>
      <c r="H270" s="2" t="s">
        <v>17</v>
      </c>
      <c r="I270" s="3">
        <v>7000</v>
      </c>
      <c r="J270" s="6" t="s">
        <v>1012</v>
      </c>
      <c r="K270" s="2" t="s">
        <v>1013</v>
      </c>
    </row>
    <row r="271" spans="1:11" ht="13.5" customHeight="1" x14ac:dyDescent="0.25">
      <c r="A271" s="4" t="str">
        <f>HYPERLINK("https://www.fabsurplus.com/sdi_catalog/salesItemDetails.do?id=52191")</f>
        <v>https://www.fabsurplus.com/sdi_catalog/salesItemDetails.do?id=52191</v>
      </c>
      <c r="B271" s="4" t="s">
        <v>1014</v>
      </c>
      <c r="C271" s="4" t="s">
        <v>1015</v>
      </c>
      <c r="D271" s="4" t="s">
        <v>1016</v>
      </c>
      <c r="E271" s="4" t="s">
        <v>1017</v>
      </c>
      <c r="F271" s="4" t="s">
        <v>15</v>
      </c>
      <c r="G271" s="4" t="s">
        <v>116</v>
      </c>
      <c r="H271" s="4" t="s">
        <v>17</v>
      </c>
      <c r="I271" s="5">
        <v>1500</v>
      </c>
      <c r="J271" s="7" t="s">
        <v>1018</v>
      </c>
      <c r="K271" s="4" t="s">
        <v>18</v>
      </c>
    </row>
    <row r="272" spans="1:11" ht="13.5" customHeight="1" x14ac:dyDescent="0.25">
      <c r="A272" s="2" t="str">
        <f>HYPERLINK("https://www.fabsurplus.com/sdi_catalog/salesItemDetails.do?id=69878")</f>
        <v>https://www.fabsurplus.com/sdi_catalog/salesItemDetails.do?id=69878</v>
      </c>
      <c r="B272" s="2" t="s">
        <v>1019</v>
      </c>
      <c r="C272" s="2" t="s">
        <v>1020</v>
      </c>
      <c r="D272" s="2" t="s">
        <v>1021</v>
      </c>
      <c r="E272" s="2" t="s">
        <v>1022</v>
      </c>
      <c r="F272" s="2" t="s">
        <v>15</v>
      </c>
      <c r="G272" s="2" t="s">
        <v>1023</v>
      </c>
      <c r="H272" s="2" t="s">
        <v>133</v>
      </c>
      <c r="I272" s="3">
        <v>6000</v>
      </c>
      <c r="J272" s="6" t="s">
        <v>1024</v>
      </c>
      <c r="K272" s="2" t="s">
        <v>18</v>
      </c>
    </row>
    <row r="273" spans="1:11" ht="13.5" customHeight="1" x14ac:dyDescent="0.25">
      <c r="A273" s="4" t="str">
        <f>HYPERLINK("https://www.fabsurplus.com/sdi_catalog/salesItemDetails.do?id=71921")</f>
        <v>https://www.fabsurplus.com/sdi_catalog/salesItemDetails.do?id=71921</v>
      </c>
      <c r="B273" s="4" t="s">
        <v>1025</v>
      </c>
      <c r="C273" s="4" t="s">
        <v>1015</v>
      </c>
      <c r="D273" s="4" t="s">
        <v>1026</v>
      </c>
      <c r="E273" s="4" t="s">
        <v>1027</v>
      </c>
      <c r="F273" s="4" t="s">
        <v>15</v>
      </c>
      <c r="G273" s="4" t="s">
        <v>116</v>
      </c>
      <c r="H273" s="4" t="s">
        <v>17</v>
      </c>
      <c r="I273" s="5">
        <v>2500</v>
      </c>
      <c r="J273" s="7" t="s">
        <v>1028</v>
      </c>
      <c r="K273" s="4" t="s">
        <v>18</v>
      </c>
    </row>
    <row r="274" spans="1:11" ht="13.5" customHeight="1" x14ac:dyDescent="0.25">
      <c r="A274" s="2" t="str">
        <f>HYPERLINK("https://www.fabsurplus.com/sdi_catalog/salesItemDetails.do?id=20268")</f>
        <v>https://www.fabsurplus.com/sdi_catalog/salesItemDetails.do?id=20268</v>
      </c>
      <c r="B274" s="2" t="s">
        <v>1029</v>
      </c>
      <c r="C274" s="2" t="s">
        <v>1030</v>
      </c>
      <c r="D274" s="2" t="s">
        <v>1031</v>
      </c>
      <c r="E274" s="2" t="s">
        <v>1032</v>
      </c>
      <c r="F274" s="2" t="s">
        <v>713</v>
      </c>
      <c r="G274" s="2" t="s">
        <v>155</v>
      </c>
      <c r="H274" s="2" t="s">
        <v>613</v>
      </c>
      <c r="I274" s="3" t="s">
        <v>1033</v>
      </c>
      <c r="J274" s="6" t="s">
        <v>1034</v>
      </c>
      <c r="K274" s="2" t="s">
        <v>18</v>
      </c>
    </row>
    <row r="275" spans="1:11" ht="13.5" customHeight="1" x14ac:dyDescent="0.25">
      <c r="A275" s="2" t="str">
        <f>HYPERLINK("https://www.fabsurplus.com/sdi_catalog/salesItemDetails.do?id=78169")</f>
        <v>https://www.fabsurplus.com/sdi_catalog/salesItemDetails.do?id=78169</v>
      </c>
      <c r="B275" s="2" t="s">
        <v>1035</v>
      </c>
      <c r="C275" s="2" t="s">
        <v>1036</v>
      </c>
      <c r="D275" s="2" t="s">
        <v>1037</v>
      </c>
      <c r="E275" s="2" t="s">
        <v>1038</v>
      </c>
      <c r="F275" s="2" t="s">
        <v>15</v>
      </c>
      <c r="G275" s="2" t="s">
        <v>155</v>
      </c>
      <c r="H275" s="2" t="s">
        <v>17</v>
      </c>
      <c r="I275" s="3">
        <v>1000</v>
      </c>
      <c r="J275" s="6" t="s">
        <v>1039</v>
      </c>
      <c r="K275" s="2" t="s">
        <v>18</v>
      </c>
    </row>
    <row r="276" spans="1:11" ht="13.5" customHeight="1" x14ac:dyDescent="0.25">
      <c r="A276" s="4" t="str">
        <f>HYPERLINK("https://www.fabsurplus.com/sdi_catalog/salesItemDetails.do?id=78170")</f>
        <v>https://www.fabsurplus.com/sdi_catalog/salesItemDetails.do?id=78170</v>
      </c>
      <c r="B276" s="4" t="s">
        <v>1040</v>
      </c>
      <c r="C276" s="4" t="s">
        <v>1036</v>
      </c>
      <c r="D276" s="4" t="s">
        <v>1037</v>
      </c>
      <c r="E276" s="4" t="s">
        <v>1041</v>
      </c>
      <c r="F276" s="4" t="s">
        <v>15</v>
      </c>
      <c r="G276" s="4" t="s">
        <v>155</v>
      </c>
      <c r="H276" s="4" t="s">
        <v>17</v>
      </c>
      <c r="I276" s="5">
        <v>1000</v>
      </c>
      <c r="J276" s="7" t="s">
        <v>1042</v>
      </c>
      <c r="K276" s="4" t="s">
        <v>18</v>
      </c>
    </row>
    <row r="277" spans="1:11" ht="13.5" customHeight="1" x14ac:dyDescent="0.25">
      <c r="A277" s="4" t="str">
        <f>HYPERLINK("https://www.fabsurplus.com/sdi_catalog/salesItemDetails.do?id=53268")</f>
        <v>https://www.fabsurplus.com/sdi_catalog/salesItemDetails.do?id=53268</v>
      </c>
      <c r="B277" s="4" t="s">
        <v>1043</v>
      </c>
      <c r="C277" s="4" t="s">
        <v>1044</v>
      </c>
      <c r="D277" s="4" t="s">
        <v>1045</v>
      </c>
      <c r="E277" s="4" t="s">
        <v>1046</v>
      </c>
      <c r="F277" s="4" t="s">
        <v>26</v>
      </c>
      <c r="G277" s="4" t="s">
        <v>16</v>
      </c>
      <c r="H277" s="4" t="s">
        <v>17</v>
      </c>
      <c r="I277" s="5">
        <v>400</v>
      </c>
      <c r="J277" s="7" t="s">
        <v>1047</v>
      </c>
      <c r="K277" s="4" t="s">
        <v>1048</v>
      </c>
    </row>
    <row r="278" spans="1:11" ht="13.5" customHeight="1" x14ac:dyDescent="0.25">
      <c r="A278" s="4" t="str">
        <f>HYPERLINK("https://www.fabsurplus.com/sdi_catalog/salesItemDetails.do?id=84297")</f>
        <v>https://www.fabsurplus.com/sdi_catalog/salesItemDetails.do?id=84297</v>
      </c>
      <c r="B278" s="4" t="s">
        <v>1049</v>
      </c>
      <c r="C278" s="4" t="s">
        <v>1050</v>
      </c>
      <c r="D278" s="4" t="s">
        <v>1051</v>
      </c>
      <c r="E278" s="4" t="s">
        <v>1052</v>
      </c>
      <c r="F278" s="4" t="s">
        <v>15</v>
      </c>
      <c r="G278" s="4" t="s">
        <v>116</v>
      </c>
      <c r="H278" s="4" t="s">
        <v>17</v>
      </c>
      <c r="I278" s="5">
        <v>5000</v>
      </c>
      <c r="J278" s="7" t="s">
        <v>1053</v>
      </c>
      <c r="K278" s="4" t="s">
        <v>18</v>
      </c>
    </row>
    <row r="279" spans="1:11" ht="13.5" customHeight="1" x14ac:dyDescent="0.25">
      <c r="A279" s="2" t="str">
        <f>HYPERLINK("https://www.fabsurplus.com/sdi_catalog/salesItemDetails.do?id=84022")</f>
        <v>https://www.fabsurplus.com/sdi_catalog/salesItemDetails.do?id=84022</v>
      </c>
      <c r="B279" s="2" t="s">
        <v>1054</v>
      </c>
      <c r="C279" s="2" t="s">
        <v>1055</v>
      </c>
      <c r="D279" s="2" t="s">
        <v>1056</v>
      </c>
      <c r="E279" s="2" t="s">
        <v>1057</v>
      </c>
      <c r="F279" s="2" t="s">
        <v>15</v>
      </c>
      <c r="G279" s="2" t="s">
        <v>1058</v>
      </c>
      <c r="H279" s="2" t="s">
        <v>91</v>
      </c>
      <c r="I279" s="3">
        <v>2000</v>
      </c>
      <c r="J279" s="6" t="s">
        <v>1059</v>
      </c>
      <c r="K279" s="2" t="s">
        <v>1060</v>
      </c>
    </row>
    <row r="280" spans="1:11" ht="13.5" customHeight="1" x14ac:dyDescent="0.25">
      <c r="A280" s="2" t="str">
        <f>HYPERLINK("https://www.fabsurplus.com/sdi_catalog/salesItemDetails.do?id=70302")</f>
        <v>https://www.fabsurplus.com/sdi_catalog/salesItemDetails.do?id=70302</v>
      </c>
      <c r="B280" s="2" t="s">
        <v>1061</v>
      </c>
      <c r="C280" s="2" t="s">
        <v>1062</v>
      </c>
      <c r="D280" s="2" t="s">
        <v>1063</v>
      </c>
      <c r="E280" s="2" t="s">
        <v>1064</v>
      </c>
      <c r="F280" s="2" t="s">
        <v>15</v>
      </c>
      <c r="G280" s="2" t="s">
        <v>434</v>
      </c>
      <c r="H280" s="2" t="s">
        <v>613</v>
      </c>
      <c r="I280" s="3">
        <v>500</v>
      </c>
      <c r="J280" s="6" t="s">
        <v>1065</v>
      </c>
      <c r="K280" s="2" t="s">
        <v>608</v>
      </c>
    </row>
    <row r="281" spans="1:11" ht="13.5" customHeight="1" x14ac:dyDescent="0.25">
      <c r="A281" s="4" t="str">
        <f>HYPERLINK("https://www.fabsurplus.com/sdi_catalog/salesItemDetails.do?id=87367")</f>
        <v>https://www.fabsurplus.com/sdi_catalog/salesItemDetails.do?id=87367</v>
      </c>
      <c r="B281" s="4" t="s">
        <v>1066</v>
      </c>
      <c r="C281" s="4" t="s">
        <v>1067</v>
      </c>
      <c r="D281" s="4" t="s">
        <v>1068</v>
      </c>
      <c r="E281" s="4" t="s">
        <v>1069</v>
      </c>
      <c r="F281" s="4" t="s">
        <v>15</v>
      </c>
      <c r="G281" s="4" t="s">
        <v>669</v>
      </c>
      <c r="H281" s="4" t="s">
        <v>91</v>
      </c>
      <c r="I281" s="5">
        <v>750</v>
      </c>
      <c r="J281" s="7" t="s">
        <v>670</v>
      </c>
      <c r="K281" s="4" t="s">
        <v>87</v>
      </c>
    </row>
    <row r="282" spans="1:11" ht="13.5" customHeight="1" x14ac:dyDescent="0.25">
      <c r="A282" s="2" t="str">
        <f>HYPERLINK("https://www.fabsurplus.com/sdi_catalog/salesItemDetails.do?id=21135")</f>
        <v>https://www.fabsurplus.com/sdi_catalog/salesItemDetails.do?id=21135</v>
      </c>
      <c r="B282" s="2" t="s">
        <v>1070</v>
      </c>
      <c r="C282" s="2" t="s">
        <v>1071</v>
      </c>
      <c r="D282" s="2" t="s">
        <v>1072</v>
      </c>
      <c r="E282" s="2" t="s">
        <v>1073</v>
      </c>
      <c r="F282" s="2" t="s">
        <v>15</v>
      </c>
      <c r="G282" s="2" t="s">
        <v>434</v>
      </c>
      <c r="H282" s="2" t="s">
        <v>17</v>
      </c>
      <c r="I282" s="3">
        <v>2000</v>
      </c>
      <c r="J282" s="6" t="s">
        <v>1074</v>
      </c>
      <c r="K282" s="2" t="s">
        <v>18</v>
      </c>
    </row>
    <row r="283" spans="1:11" ht="13.5" customHeight="1" x14ac:dyDescent="0.25">
      <c r="A283" s="4" t="str">
        <f>HYPERLINK("https://www.fabsurplus.com/sdi_catalog/salesItemDetails.do?id=86253")</f>
        <v>https://www.fabsurplus.com/sdi_catalog/salesItemDetails.do?id=86253</v>
      </c>
      <c r="B283" s="4" t="s">
        <v>1075</v>
      </c>
      <c r="C283" s="4" t="s">
        <v>1071</v>
      </c>
      <c r="D283" s="4" t="s">
        <v>1076</v>
      </c>
      <c r="E283" s="4" t="s">
        <v>1077</v>
      </c>
      <c r="F283" s="4" t="s">
        <v>15</v>
      </c>
      <c r="G283" s="4" t="s">
        <v>659</v>
      </c>
      <c r="H283" s="4" t="s">
        <v>1078</v>
      </c>
      <c r="I283" s="5">
        <v>7000</v>
      </c>
      <c r="J283" s="7" t="s">
        <v>1079</v>
      </c>
      <c r="K283" s="4" t="s">
        <v>87</v>
      </c>
    </row>
    <row r="284" spans="1:11" ht="13.5" customHeight="1" x14ac:dyDescent="0.25">
      <c r="A284" s="2" t="str">
        <f>HYPERLINK("https://www.fabsurplus.com/sdi_catalog/salesItemDetails.do?id=78168")</f>
        <v>https://www.fabsurplus.com/sdi_catalog/salesItemDetails.do?id=78168</v>
      </c>
      <c r="B284" s="2" t="s">
        <v>1080</v>
      </c>
      <c r="C284" s="2" t="s">
        <v>1081</v>
      </c>
      <c r="D284" s="2" t="s">
        <v>1082</v>
      </c>
      <c r="E284" s="2" t="s">
        <v>1083</v>
      </c>
      <c r="F284" s="2" t="s">
        <v>15</v>
      </c>
      <c r="G284" s="2" t="s">
        <v>16</v>
      </c>
      <c r="H284" s="2" t="s">
        <v>91</v>
      </c>
      <c r="I284" s="3">
        <v>3000</v>
      </c>
      <c r="J284" s="6" t="s">
        <v>1084</v>
      </c>
      <c r="K284" s="2" t="s">
        <v>1085</v>
      </c>
    </row>
    <row r="285" spans="1:11" ht="13.5" customHeight="1" x14ac:dyDescent="0.25">
      <c r="A285" s="4" t="str">
        <f>HYPERLINK("https://www.fabsurplus.com/sdi_catalog/salesItemDetails.do?id=80215")</f>
        <v>https://www.fabsurplus.com/sdi_catalog/salesItemDetails.do?id=80215</v>
      </c>
      <c r="B285" s="4" t="s">
        <v>1086</v>
      </c>
      <c r="C285" s="4" t="s">
        <v>1081</v>
      </c>
      <c r="D285" s="4" t="s">
        <v>1087</v>
      </c>
      <c r="E285" s="4" t="s">
        <v>1088</v>
      </c>
      <c r="F285" s="4" t="s">
        <v>32</v>
      </c>
      <c r="G285" s="4"/>
      <c r="H285" s="4"/>
      <c r="I285" s="5">
        <v>750</v>
      </c>
      <c r="J285" s="4"/>
      <c r="K285" s="4" t="s">
        <v>87</v>
      </c>
    </row>
    <row r="286" spans="1:11" ht="13.5" customHeight="1" x14ac:dyDescent="0.25">
      <c r="A286" s="2" t="str">
        <f>HYPERLINK("https://www.fabsurplus.com/sdi_catalog/salesItemDetails.do?id=80216")</f>
        <v>https://www.fabsurplus.com/sdi_catalog/salesItemDetails.do?id=80216</v>
      </c>
      <c r="B286" s="2" t="s">
        <v>1089</v>
      </c>
      <c r="C286" s="2" t="s">
        <v>1081</v>
      </c>
      <c r="D286" s="2" t="s">
        <v>1090</v>
      </c>
      <c r="E286" s="2" t="s">
        <v>1091</v>
      </c>
      <c r="F286" s="2" t="s">
        <v>15</v>
      </c>
      <c r="G286" s="2"/>
      <c r="H286" s="2"/>
      <c r="I286" s="3">
        <v>750</v>
      </c>
      <c r="J286" s="2"/>
      <c r="K286" s="2" t="s">
        <v>87</v>
      </c>
    </row>
    <row r="287" spans="1:11" ht="13.5" customHeight="1" x14ac:dyDescent="0.25">
      <c r="A287" s="4" t="str">
        <f>HYPERLINK("https://www.fabsurplus.com/sdi_catalog/salesItemDetails.do?id=80217")</f>
        <v>https://www.fabsurplus.com/sdi_catalog/salesItemDetails.do?id=80217</v>
      </c>
      <c r="B287" s="4" t="s">
        <v>1092</v>
      </c>
      <c r="C287" s="4" t="s">
        <v>1081</v>
      </c>
      <c r="D287" s="4" t="s">
        <v>1093</v>
      </c>
      <c r="E287" s="4" t="s">
        <v>1094</v>
      </c>
      <c r="F287" s="4" t="s">
        <v>15</v>
      </c>
      <c r="G287" s="4"/>
      <c r="H287" s="4"/>
      <c r="I287" s="5">
        <v>750</v>
      </c>
      <c r="J287" s="4"/>
      <c r="K287" s="4" t="s">
        <v>87</v>
      </c>
    </row>
    <row r="288" spans="1:11" ht="13.5" customHeight="1" x14ac:dyDescent="0.25">
      <c r="A288" s="2" t="str">
        <f>HYPERLINK("https://www.fabsurplus.com/sdi_catalog/salesItemDetails.do?id=80218")</f>
        <v>https://www.fabsurplus.com/sdi_catalog/salesItemDetails.do?id=80218</v>
      </c>
      <c r="B288" s="2" t="s">
        <v>1095</v>
      </c>
      <c r="C288" s="2" t="s">
        <v>1081</v>
      </c>
      <c r="D288" s="2" t="s">
        <v>1096</v>
      </c>
      <c r="E288" s="2" t="s">
        <v>1097</v>
      </c>
      <c r="F288" s="2" t="s">
        <v>15</v>
      </c>
      <c r="G288" s="2"/>
      <c r="H288" s="2"/>
      <c r="I288" s="3">
        <v>750</v>
      </c>
      <c r="J288" s="2"/>
      <c r="K288" s="2" t="s">
        <v>87</v>
      </c>
    </row>
    <row r="289" spans="1:11" ht="13.5" customHeight="1" x14ac:dyDescent="0.25">
      <c r="A289" s="4" t="str">
        <f>HYPERLINK("https://www.fabsurplus.com/sdi_catalog/salesItemDetails.do?id=80219")</f>
        <v>https://www.fabsurplus.com/sdi_catalog/salesItemDetails.do?id=80219</v>
      </c>
      <c r="B289" s="4" t="s">
        <v>1098</v>
      </c>
      <c r="C289" s="4" t="s">
        <v>1081</v>
      </c>
      <c r="D289" s="4" t="s">
        <v>1099</v>
      </c>
      <c r="E289" s="4" t="s">
        <v>1100</v>
      </c>
      <c r="F289" s="4" t="s">
        <v>15</v>
      </c>
      <c r="G289" s="4"/>
      <c r="H289" s="4"/>
      <c r="I289" s="5">
        <v>750</v>
      </c>
      <c r="J289" s="4"/>
      <c r="K289" s="4" t="s">
        <v>87</v>
      </c>
    </row>
    <row r="290" spans="1:11" ht="13.5" customHeight="1" x14ac:dyDescent="0.25">
      <c r="A290" s="2" t="str">
        <f>HYPERLINK("https://www.fabsurplus.com/sdi_catalog/salesItemDetails.do?id=80220")</f>
        <v>https://www.fabsurplus.com/sdi_catalog/salesItemDetails.do?id=80220</v>
      </c>
      <c r="B290" s="2" t="s">
        <v>1101</v>
      </c>
      <c r="C290" s="2" t="s">
        <v>1081</v>
      </c>
      <c r="D290" s="2" t="s">
        <v>1102</v>
      </c>
      <c r="E290" s="2" t="s">
        <v>1103</v>
      </c>
      <c r="F290" s="2" t="s">
        <v>15</v>
      </c>
      <c r="G290" s="2"/>
      <c r="H290" s="2"/>
      <c r="I290" s="3">
        <v>1000</v>
      </c>
      <c r="J290" s="2"/>
      <c r="K290" s="2" t="s">
        <v>87</v>
      </c>
    </row>
    <row r="291" spans="1:11" ht="13.5" customHeight="1" x14ac:dyDescent="0.25">
      <c r="A291" s="4" t="str">
        <f>HYPERLINK("https://www.fabsurplus.com/sdi_catalog/salesItemDetails.do?id=80221")</f>
        <v>https://www.fabsurplus.com/sdi_catalog/salesItemDetails.do?id=80221</v>
      </c>
      <c r="B291" s="4" t="s">
        <v>1104</v>
      </c>
      <c r="C291" s="4" t="s">
        <v>1081</v>
      </c>
      <c r="D291" s="4" t="s">
        <v>1105</v>
      </c>
      <c r="E291" s="4" t="s">
        <v>1106</v>
      </c>
      <c r="F291" s="4" t="s">
        <v>15</v>
      </c>
      <c r="G291" s="4"/>
      <c r="H291" s="4"/>
      <c r="I291" s="5">
        <v>750</v>
      </c>
      <c r="J291" s="4"/>
      <c r="K291" s="4" t="s">
        <v>87</v>
      </c>
    </row>
    <row r="292" spans="1:11" ht="13.5" customHeight="1" x14ac:dyDescent="0.25">
      <c r="A292" s="2" t="str">
        <f>HYPERLINK("https://www.fabsurplus.com/sdi_catalog/salesItemDetails.do?id=80222")</f>
        <v>https://www.fabsurplus.com/sdi_catalog/salesItemDetails.do?id=80222</v>
      </c>
      <c r="B292" s="2" t="s">
        <v>1107</v>
      </c>
      <c r="C292" s="2" t="s">
        <v>1081</v>
      </c>
      <c r="D292" s="2" t="s">
        <v>1108</v>
      </c>
      <c r="E292" s="2" t="s">
        <v>1109</v>
      </c>
      <c r="F292" s="2" t="s">
        <v>15</v>
      </c>
      <c r="G292" s="2"/>
      <c r="H292" s="2"/>
      <c r="I292" s="3">
        <v>1000</v>
      </c>
      <c r="J292" s="2"/>
      <c r="K292" s="2" t="s">
        <v>87</v>
      </c>
    </row>
    <row r="293" spans="1:11" ht="13.5" customHeight="1" x14ac:dyDescent="0.25">
      <c r="A293" s="4" t="str">
        <f>HYPERLINK("https://www.fabsurplus.com/sdi_catalog/salesItemDetails.do?id=80223")</f>
        <v>https://www.fabsurplus.com/sdi_catalog/salesItemDetails.do?id=80223</v>
      </c>
      <c r="B293" s="4" t="s">
        <v>1110</v>
      </c>
      <c r="C293" s="4" t="s">
        <v>1081</v>
      </c>
      <c r="D293" s="4" t="s">
        <v>1111</v>
      </c>
      <c r="E293" s="4" t="s">
        <v>1112</v>
      </c>
      <c r="F293" s="4" t="s">
        <v>32</v>
      </c>
      <c r="G293" s="4"/>
      <c r="H293" s="4"/>
      <c r="I293" s="5">
        <v>750</v>
      </c>
      <c r="J293" s="4"/>
      <c r="K293" s="4" t="s">
        <v>87</v>
      </c>
    </row>
    <row r="294" spans="1:11" ht="13.5" customHeight="1" x14ac:dyDescent="0.25">
      <c r="A294" s="2" t="str">
        <f>HYPERLINK("https://www.fabsurplus.com/sdi_catalog/salesItemDetails.do?id=80224")</f>
        <v>https://www.fabsurplus.com/sdi_catalog/salesItemDetails.do?id=80224</v>
      </c>
      <c r="B294" s="2" t="s">
        <v>1113</v>
      </c>
      <c r="C294" s="2" t="s">
        <v>1081</v>
      </c>
      <c r="D294" s="2" t="s">
        <v>1114</v>
      </c>
      <c r="E294" s="2" t="s">
        <v>1115</v>
      </c>
      <c r="F294" s="2" t="s">
        <v>32</v>
      </c>
      <c r="G294" s="2"/>
      <c r="H294" s="2"/>
      <c r="I294" s="3">
        <v>750</v>
      </c>
      <c r="J294" s="2"/>
      <c r="K294" s="2" t="s">
        <v>87</v>
      </c>
    </row>
    <row r="295" spans="1:11" ht="13.5" customHeight="1" x14ac:dyDescent="0.25">
      <c r="A295" s="4" t="str">
        <f>HYPERLINK("https://www.fabsurplus.com/sdi_catalog/salesItemDetails.do?id=80225")</f>
        <v>https://www.fabsurplus.com/sdi_catalog/salesItemDetails.do?id=80225</v>
      </c>
      <c r="B295" s="4" t="s">
        <v>1116</v>
      </c>
      <c r="C295" s="4" t="s">
        <v>1081</v>
      </c>
      <c r="D295" s="4" t="s">
        <v>1117</v>
      </c>
      <c r="E295" s="4" t="s">
        <v>1118</v>
      </c>
      <c r="F295" s="4" t="s">
        <v>15</v>
      </c>
      <c r="G295" s="4"/>
      <c r="H295" s="4"/>
      <c r="I295" s="5">
        <v>2000</v>
      </c>
      <c r="J295" s="4"/>
      <c r="K295" s="4" t="s">
        <v>87</v>
      </c>
    </row>
    <row r="296" spans="1:11" ht="13.5" customHeight="1" x14ac:dyDescent="0.25">
      <c r="A296" s="2" t="str">
        <f>HYPERLINK("https://www.fabsurplus.com/sdi_catalog/salesItemDetails.do?id=80226")</f>
        <v>https://www.fabsurplus.com/sdi_catalog/salesItemDetails.do?id=80226</v>
      </c>
      <c r="B296" s="2" t="s">
        <v>1119</v>
      </c>
      <c r="C296" s="2" t="s">
        <v>1081</v>
      </c>
      <c r="D296" s="2" t="s">
        <v>1120</v>
      </c>
      <c r="E296" s="2" t="s">
        <v>1121</v>
      </c>
      <c r="F296" s="2" t="s">
        <v>15</v>
      </c>
      <c r="G296" s="2"/>
      <c r="H296" s="2"/>
      <c r="I296" s="3">
        <v>1000</v>
      </c>
      <c r="J296" s="2"/>
      <c r="K296" s="2" t="s">
        <v>87</v>
      </c>
    </row>
    <row r="297" spans="1:11" ht="13.5" customHeight="1" x14ac:dyDescent="0.25">
      <c r="A297" s="4" t="str">
        <f>HYPERLINK("https://www.fabsurplus.com/sdi_catalog/salesItemDetails.do?id=80227")</f>
        <v>https://www.fabsurplus.com/sdi_catalog/salesItemDetails.do?id=80227</v>
      </c>
      <c r="B297" s="4" t="s">
        <v>1122</v>
      </c>
      <c r="C297" s="4" t="s">
        <v>1081</v>
      </c>
      <c r="D297" s="4" t="s">
        <v>1123</v>
      </c>
      <c r="E297" s="4" t="s">
        <v>1124</v>
      </c>
      <c r="F297" s="4" t="s">
        <v>15</v>
      </c>
      <c r="G297" s="4"/>
      <c r="H297" s="4"/>
      <c r="I297" s="5">
        <v>1250</v>
      </c>
      <c r="J297" s="4"/>
      <c r="K297" s="4" t="s">
        <v>87</v>
      </c>
    </row>
    <row r="298" spans="1:11" ht="13.5" customHeight="1" x14ac:dyDescent="0.25">
      <c r="A298" s="2" t="str">
        <f>HYPERLINK("https://www.fabsurplus.com/sdi_catalog/salesItemDetails.do?id=80321")</f>
        <v>https://www.fabsurplus.com/sdi_catalog/salesItemDetails.do?id=80321</v>
      </c>
      <c r="B298" s="2" t="s">
        <v>1125</v>
      </c>
      <c r="C298" s="2" t="s">
        <v>1081</v>
      </c>
      <c r="D298" s="2" t="s">
        <v>1126</v>
      </c>
      <c r="E298" s="2" t="s">
        <v>1127</v>
      </c>
      <c r="F298" s="2" t="s">
        <v>15</v>
      </c>
      <c r="G298" s="2"/>
      <c r="H298" s="2" t="s">
        <v>17</v>
      </c>
      <c r="I298" s="3">
        <v>1100</v>
      </c>
      <c r="J298" s="6" t="s">
        <v>1128</v>
      </c>
      <c r="K298" s="2" t="s">
        <v>87</v>
      </c>
    </row>
    <row r="299" spans="1:11" ht="13.5" customHeight="1" x14ac:dyDescent="0.25">
      <c r="A299" s="4" t="str">
        <f>HYPERLINK("https://www.fabsurplus.com/sdi_catalog/salesItemDetails.do?id=80322")</f>
        <v>https://www.fabsurplus.com/sdi_catalog/salesItemDetails.do?id=80322</v>
      </c>
      <c r="B299" s="4" t="s">
        <v>1129</v>
      </c>
      <c r="C299" s="4" t="s">
        <v>1081</v>
      </c>
      <c r="D299" s="4" t="s">
        <v>1130</v>
      </c>
      <c r="E299" s="4" t="s">
        <v>1131</v>
      </c>
      <c r="F299" s="4" t="s">
        <v>15</v>
      </c>
      <c r="G299" s="4"/>
      <c r="H299" s="4" t="s">
        <v>17</v>
      </c>
      <c r="I299" s="5">
        <v>750</v>
      </c>
      <c r="J299" s="7" t="s">
        <v>1132</v>
      </c>
      <c r="K299" s="4" t="s">
        <v>87</v>
      </c>
    </row>
    <row r="300" spans="1:11" ht="13.5" customHeight="1" x14ac:dyDescent="0.25">
      <c r="A300" s="2" t="str">
        <f>HYPERLINK("https://www.fabsurplus.com/sdi_catalog/salesItemDetails.do?id=80323")</f>
        <v>https://www.fabsurplus.com/sdi_catalog/salesItemDetails.do?id=80323</v>
      </c>
      <c r="B300" s="2" t="s">
        <v>1133</v>
      </c>
      <c r="C300" s="2" t="s">
        <v>1081</v>
      </c>
      <c r="D300" s="2" t="s">
        <v>1134</v>
      </c>
      <c r="E300" s="2" t="s">
        <v>1135</v>
      </c>
      <c r="F300" s="2" t="s">
        <v>15</v>
      </c>
      <c r="G300" s="2"/>
      <c r="H300" s="2" t="s">
        <v>17</v>
      </c>
      <c r="I300" s="3">
        <v>1200</v>
      </c>
      <c r="J300" s="6" t="s">
        <v>1136</v>
      </c>
      <c r="K300" s="2" t="s">
        <v>87</v>
      </c>
    </row>
    <row r="301" spans="1:11" ht="13.5" customHeight="1" x14ac:dyDescent="0.25">
      <c r="A301" s="4" t="str">
        <f>HYPERLINK("https://www.fabsurplus.com/sdi_catalog/salesItemDetails.do?id=80324")</f>
        <v>https://www.fabsurplus.com/sdi_catalog/salesItemDetails.do?id=80324</v>
      </c>
      <c r="B301" s="4" t="s">
        <v>1137</v>
      </c>
      <c r="C301" s="4" t="s">
        <v>1081</v>
      </c>
      <c r="D301" s="4" t="s">
        <v>1138</v>
      </c>
      <c r="E301" s="4" t="s">
        <v>1139</v>
      </c>
      <c r="F301" s="4" t="s">
        <v>15</v>
      </c>
      <c r="G301" s="4"/>
      <c r="H301" s="4" t="s">
        <v>17</v>
      </c>
      <c r="I301" s="5">
        <v>1200</v>
      </c>
      <c r="J301" s="7" t="s">
        <v>1140</v>
      </c>
      <c r="K301" s="4" t="s">
        <v>87</v>
      </c>
    </row>
    <row r="302" spans="1:11" ht="13.5" customHeight="1" x14ac:dyDescent="0.25">
      <c r="A302" s="2" t="str">
        <f>HYPERLINK("https://www.fabsurplus.com/sdi_catalog/salesItemDetails.do?id=80325")</f>
        <v>https://www.fabsurplus.com/sdi_catalog/salesItemDetails.do?id=80325</v>
      </c>
      <c r="B302" s="2" t="s">
        <v>1141</v>
      </c>
      <c r="C302" s="2" t="s">
        <v>1081</v>
      </c>
      <c r="D302" s="2" t="s">
        <v>1142</v>
      </c>
      <c r="E302" s="2" t="s">
        <v>1143</v>
      </c>
      <c r="F302" s="2" t="s">
        <v>32</v>
      </c>
      <c r="G302" s="2"/>
      <c r="H302" s="2" t="s">
        <v>17</v>
      </c>
      <c r="I302" s="3">
        <v>750</v>
      </c>
      <c r="J302" s="6" t="s">
        <v>1144</v>
      </c>
      <c r="K302" s="2" t="s">
        <v>87</v>
      </c>
    </row>
    <row r="303" spans="1:11" ht="13.5" customHeight="1" x14ac:dyDescent="0.25">
      <c r="A303" s="4" t="str">
        <f>HYPERLINK("https://www.fabsurplus.com/sdi_catalog/salesItemDetails.do?id=80327")</f>
        <v>https://www.fabsurplus.com/sdi_catalog/salesItemDetails.do?id=80327</v>
      </c>
      <c r="B303" s="4" t="s">
        <v>1145</v>
      </c>
      <c r="C303" s="4" t="s">
        <v>1081</v>
      </c>
      <c r="D303" s="4" t="s">
        <v>1146</v>
      </c>
      <c r="E303" s="4" t="s">
        <v>1147</v>
      </c>
      <c r="F303" s="4" t="s">
        <v>15</v>
      </c>
      <c r="G303" s="4"/>
      <c r="H303" s="4" t="s">
        <v>17</v>
      </c>
      <c r="I303" s="5">
        <v>1000</v>
      </c>
      <c r="J303" s="7" t="s">
        <v>1148</v>
      </c>
      <c r="K303" s="4" t="s">
        <v>87</v>
      </c>
    </row>
    <row r="304" spans="1:11" ht="13.5" customHeight="1" x14ac:dyDescent="0.25">
      <c r="A304" s="2" t="str">
        <f>HYPERLINK("https://www.fabsurplus.com/sdi_catalog/salesItemDetails.do?id=80328")</f>
        <v>https://www.fabsurplus.com/sdi_catalog/salesItemDetails.do?id=80328</v>
      </c>
      <c r="B304" s="2" t="s">
        <v>1149</v>
      </c>
      <c r="C304" s="2" t="s">
        <v>1081</v>
      </c>
      <c r="D304" s="2" t="s">
        <v>1150</v>
      </c>
      <c r="E304" s="2" t="s">
        <v>1151</v>
      </c>
      <c r="F304" s="2" t="s">
        <v>15</v>
      </c>
      <c r="G304" s="2"/>
      <c r="H304" s="2" t="s">
        <v>17</v>
      </c>
      <c r="I304" s="3">
        <v>750</v>
      </c>
      <c r="J304" s="6" t="s">
        <v>1152</v>
      </c>
      <c r="K304" s="2" t="s">
        <v>87</v>
      </c>
    </row>
    <row r="305" spans="1:11" ht="13.5" customHeight="1" x14ac:dyDescent="0.25">
      <c r="A305" s="4" t="str">
        <f>HYPERLINK("https://www.fabsurplus.com/sdi_catalog/salesItemDetails.do?id=80329")</f>
        <v>https://www.fabsurplus.com/sdi_catalog/salesItemDetails.do?id=80329</v>
      </c>
      <c r="B305" s="4" t="s">
        <v>1153</v>
      </c>
      <c r="C305" s="4" t="s">
        <v>1081</v>
      </c>
      <c r="D305" s="4" t="s">
        <v>1154</v>
      </c>
      <c r="E305" s="4" t="s">
        <v>1155</v>
      </c>
      <c r="F305" s="4" t="s">
        <v>32</v>
      </c>
      <c r="G305" s="4"/>
      <c r="H305" s="4" t="s">
        <v>17</v>
      </c>
      <c r="I305" s="5">
        <v>1000</v>
      </c>
      <c r="J305" s="7" t="s">
        <v>1156</v>
      </c>
      <c r="K305" s="4" t="s">
        <v>87</v>
      </c>
    </row>
    <row r="306" spans="1:11" ht="13.5" customHeight="1" x14ac:dyDescent="0.25">
      <c r="A306" s="2" t="str">
        <f>HYPERLINK("https://www.fabsurplus.com/sdi_catalog/salesItemDetails.do?id=80330")</f>
        <v>https://www.fabsurplus.com/sdi_catalog/salesItemDetails.do?id=80330</v>
      </c>
      <c r="B306" s="2" t="s">
        <v>1157</v>
      </c>
      <c r="C306" s="2" t="s">
        <v>1081</v>
      </c>
      <c r="D306" s="2" t="s">
        <v>1158</v>
      </c>
      <c r="E306" s="2" t="s">
        <v>1159</v>
      </c>
      <c r="F306" s="2" t="s">
        <v>15</v>
      </c>
      <c r="G306" s="2"/>
      <c r="H306" s="2" t="s">
        <v>17</v>
      </c>
      <c r="I306" s="3">
        <v>1000</v>
      </c>
      <c r="J306" s="6" t="s">
        <v>1160</v>
      </c>
      <c r="K306" s="2" t="s">
        <v>87</v>
      </c>
    </row>
    <row r="307" spans="1:11" ht="13.5" customHeight="1" x14ac:dyDescent="0.25">
      <c r="A307" s="4" t="str">
        <f>HYPERLINK("https://www.fabsurplus.com/sdi_catalog/salesItemDetails.do?id=80331")</f>
        <v>https://www.fabsurplus.com/sdi_catalog/salesItemDetails.do?id=80331</v>
      </c>
      <c r="B307" s="4" t="s">
        <v>1161</v>
      </c>
      <c r="C307" s="4" t="s">
        <v>1081</v>
      </c>
      <c r="D307" s="4" t="s">
        <v>1162</v>
      </c>
      <c r="E307" s="4" t="s">
        <v>1163</v>
      </c>
      <c r="F307" s="4" t="s">
        <v>15</v>
      </c>
      <c r="G307" s="4"/>
      <c r="H307" s="4" t="s">
        <v>17</v>
      </c>
      <c r="I307" s="5">
        <v>1000</v>
      </c>
      <c r="J307" s="7" t="s">
        <v>1164</v>
      </c>
      <c r="K307" s="4" t="s">
        <v>87</v>
      </c>
    </row>
    <row r="308" spans="1:11" ht="13.5" customHeight="1" x14ac:dyDescent="0.25">
      <c r="A308" s="2" t="str">
        <f>HYPERLINK("https://www.fabsurplus.com/sdi_catalog/salesItemDetails.do?id=80332")</f>
        <v>https://www.fabsurplus.com/sdi_catalog/salesItemDetails.do?id=80332</v>
      </c>
      <c r="B308" s="2" t="s">
        <v>1165</v>
      </c>
      <c r="C308" s="2" t="s">
        <v>1081</v>
      </c>
      <c r="D308" s="2" t="s">
        <v>1166</v>
      </c>
      <c r="E308" s="2" t="s">
        <v>1167</v>
      </c>
      <c r="F308" s="2" t="s">
        <v>15</v>
      </c>
      <c r="G308" s="2"/>
      <c r="H308" s="2" t="s">
        <v>17</v>
      </c>
      <c r="I308" s="3">
        <v>1000</v>
      </c>
      <c r="J308" s="6" t="s">
        <v>1168</v>
      </c>
      <c r="K308" s="2" t="s">
        <v>87</v>
      </c>
    </row>
    <row r="309" spans="1:11" ht="13.5" customHeight="1" x14ac:dyDescent="0.25">
      <c r="A309" s="4" t="str">
        <f>HYPERLINK("https://www.fabsurplus.com/sdi_catalog/salesItemDetails.do?id=81836")</f>
        <v>https://www.fabsurplus.com/sdi_catalog/salesItemDetails.do?id=81836</v>
      </c>
      <c r="B309" s="4" t="s">
        <v>1169</v>
      </c>
      <c r="C309" s="4" t="s">
        <v>1081</v>
      </c>
      <c r="D309" s="4" t="s">
        <v>1170</v>
      </c>
      <c r="E309" s="4" t="s">
        <v>1171</v>
      </c>
      <c r="F309" s="4" t="s">
        <v>15</v>
      </c>
      <c r="G309" s="4"/>
      <c r="H309" s="4" t="s">
        <v>91</v>
      </c>
      <c r="I309" s="5">
        <v>150</v>
      </c>
      <c r="J309" s="7" t="s">
        <v>1172</v>
      </c>
      <c r="K309" s="4" t="s">
        <v>87</v>
      </c>
    </row>
    <row r="310" spans="1:11" ht="13.5" customHeight="1" x14ac:dyDescent="0.25">
      <c r="A310" s="2" t="str">
        <f>HYPERLINK("https://www.fabsurplus.com/sdi_catalog/salesItemDetails.do?id=82177")</f>
        <v>https://www.fabsurplus.com/sdi_catalog/salesItemDetails.do?id=82177</v>
      </c>
      <c r="B310" s="2" t="s">
        <v>1173</v>
      </c>
      <c r="C310" s="2" t="s">
        <v>1081</v>
      </c>
      <c r="D310" s="2" t="s">
        <v>1174</v>
      </c>
      <c r="E310" s="2" t="s">
        <v>1175</v>
      </c>
      <c r="F310" s="2" t="s">
        <v>67</v>
      </c>
      <c r="G310" s="2"/>
      <c r="H310" s="2" t="s">
        <v>17</v>
      </c>
      <c r="I310" s="3">
        <v>600</v>
      </c>
      <c r="J310" s="6" t="s">
        <v>1176</v>
      </c>
      <c r="K310" s="2" t="s">
        <v>493</v>
      </c>
    </row>
    <row r="311" spans="1:11" ht="13.5" customHeight="1" x14ac:dyDescent="0.25">
      <c r="A311" s="4" t="str">
        <f>HYPERLINK("https://www.fabsurplus.com/sdi_catalog/salesItemDetails.do?id=82231")</f>
        <v>https://www.fabsurplus.com/sdi_catalog/salesItemDetails.do?id=82231</v>
      </c>
      <c r="B311" s="4" t="s">
        <v>1177</v>
      </c>
      <c r="C311" s="4" t="s">
        <v>1081</v>
      </c>
      <c r="D311" s="4" t="s">
        <v>1178</v>
      </c>
      <c r="E311" s="4" t="s">
        <v>1179</v>
      </c>
      <c r="F311" s="4" t="s">
        <v>15</v>
      </c>
      <c r="G311" s="4"/>
      <c r="H311" s="4" t="s">
        <v>91</v>
      </c>
      <c r="I311" s="5">
        <v>500</v>
      </c>
      <c r="J311" s="7" t="s">
        <v>1180</v>
      </c>
      <c r="K311" s="4" t="s">
        <v>87</v>
      </c>
    </row>
    <row r="312" spans="1:11" ht="13.5" customHeight="1" x14ac:dyDescent="0.25">
      <c r="A312" s="2" t="str">
        <f>HYPERLINK("https://www.fabsurplus.com/sdi_catalog/salesItemDetails.do?id=82232")</f>
        <v>https://www.fabsurplus.com/sdi_catalog/salesItemDetails.do?id=82232</v>
      </c>
      <c r="B312" s="2" t="s">
        <v>1181</v>
      </c>
      <c r="C312" s="2" t="s">
        <v>1081</v>
      </c>
      <c r="D312" s="2" t="s">
        <v>1182</v>
      </c>
      <c r="E312" s="2" t="s">
        <v>1179</v>
      </c>
      <c r="F312" s="2" t="s">
        <v>15</v>
      </c>
      <c r="G312" s="2"/>
      <c r="H312" s="2" t="s">
        <v>91</v>
      </c>
      <c r="I312" s="3">
        <v>500</v>
      </c>
      <c r="J312" s="6" t="s">
        <v>1180</v>
      </c>
      <c r="K312" s="2" t="s">
        <v>87</v>
      </c>
    </row>
    <row r="313" spans="1:11" ht="13.5" customHeight="1" x14ac:dyDescent="0.25">
      <c r="A313" s="4" t="str">
        <f>HYPERLINK("https://www.fabsurplus.com/sdi_catalog/salesItemDetails.do?id=82925")</f>
        <v>https://www.fabsurplus.com/sdi_catalog/salesItemDetails.do?id=82925</v>
      </c>
      <c r="B313" s="4" t="s">
        <v>1183</v>
      </c>
      <c r="C313" s="4" t="s">
        <v>1081</v>
      </c>
      <c r="D313" s="4" t="s">
        <v>1184</v>
      </c>
      <c r="E313" s="4" t="s">
        <v>1175</v>
      </c>
      <c r="F313" s="4" t="s">
        <v>15</v>
      </c>
      <c r="G313" s="4"/>
      <c r="H313" s="4" t="s">
        <v>17</v>
      </c>
      <c r="I313" s="5">
        <v>750</v>
      </c>
      <c r="J313" s="7" t="s">
        <v>1176</v>
      </c>
      <c r="K313" s="4" t="s">
        <v>493</v>
      </c>
    </row>
    <row r="314" spans="1:11" ht="13.5" customHeight="1" x14ac:dyDescent="0.25">
      <c r="A314" s="2" t="str">
        <f>HYPERLINK("https://www.fabsurplus.com/sdi_catalog/salesItemDetails.do?id=83497")</f>
        <v>https://www.fabsurplus.com/sdi_catalog/salesItemDetails.do?id=83497</v>
      </c>
      <c r="B314" s="2" t="s">
        <v>1185</v>
      </c>
      <c r="C314" s="2" t="s">
        <v>1081</v>
      </c>
      <c r="D314" s="2" t="s">
        <v>1186</v>
      </c>
      <c r="E314" s="2" t="s">
        <v>1175</v>
      </c>
      <c r="F314" s="2" t="s">
        <v>15</v>
      </c>
      <c r="G314" s="2"/>
      <c r="H314" s="2" t="s">
        <v>17</v>
      </c>
      <c r="I314" s="3">
        <v>750</v>
      </c>
      <c r="J314" s="6" t="s">
        <v>1187</v>
      </c>
      <c r="K314" s="2" t="s">
        <v>493</v>
      </c>
    </row>
    <row r="315" spans="1:11" ht="13.5" customHeight="1" x14ac:dyDescent="0.25">
      <c r="A315" s="4" t="str">
        <f>HYPERLINK("https://www.fabsurplus.com/sdi_catalog/salesItemDetails.do?id=83561")</f>
        <v>https://www.fabsurplus.com/sdi_catalog/salesItemDetails.do?id=83561</v>
      </c>
      <c r="B315" s="4" t="s">
        <v>1188</v>
      </c>
      <c r="C315" s="4" t="s">
        <v>1081</v>
      </c>
      <c r="D315" s="4" t="s">
        <v>1189</v>
      </c>
      <c r="E315" s="4" t="s">
        <v>1190</v>
      </c>
      <c r="F315" s="4" t="s">
        <v>15</v>
      </c>
      <c r="G315" s="4"/>
      <c r="H315" s="4" t="s">
        <v>17</v>
      </c>
      <c r="I315" s="5">
        <v>600</v>
      </c>
      <c r="J315" s="7" t="s">
        <v>1191</v>
      </c>
      <c r="K315" s="4" t="s">
        <v>493</v>
      </c>
    </row>
    <row r="316" spans="1:11" ht="13.5" customHeight="1" x14ac:dyDescent="0.25">
      <c r="A316" s="2" t="str">
        <f>HYPERLINK("https://www.fabsurplus.com/sdi_catalog/salesItemDetails.do?id=83566")</f>
        <v>https://www.fabsurplus.com/sdi_catalog/salesItemDetails.do?id=83566</v>
      </c>
      <c r="B316" s="2" t="s">
        <v>1192</v>
      </c>
      <c r="C316" s="2" t="s">
        <v>1081</v>
      </c>
      <c r="D316" s="2" t="s">
        <v>1193</v>
      </c>
      <c r="E316" s="2" t="s">
        <v>1194</v>
      </c>
      <c r="F316" s="2" t="s">
        <v>32</v>
      </c>
      <c r="G316" s="2"/>
      <c r="H316" s="2" t="s">
        <v>17</v>
      </c>
      <c r="I316" s="3">
        <v>600</v>
      </c>
      <c r="J316" s="6" t="s">
        <v>1195</v>
      </c>
      <c r="K316" s="2" t="s">
        <v>493</v>
      </c>
    </row>
    <row r="317" spans="1:11" ht="13.5" customHeight="1" x14ac:dyDescent="0.25">
      <c r="A317" s="4" t="str">
        <f>HYPERLINK("https://www.fabsurplus.com/sdi_catalog/salesItemDetails.do?id=84840")</f>
        <v>https://www.fabsurplus.com/sdi_catalog/salesItemDetails.do?id=84840</v>
      </c>
      <c r="B317" s="4" t="s">
        <v>1196</v>
      </c>
      <c r="C317" s="4" t="s">
        <v>1081</v>
      </c>
      <c r="D317" s="4" t="s">
        <v>1197</v>
      </c>
      <c r="E317" s="4" t="s">
        <v>1198</v>
      </c>
      <c r="F317" s="4" t="s">
        <v>15</v>
      </c>
      <c r="G317" s="4"/>
      <c r="H317" s="4" t="s">
        <v>17</v>
      </c>
      <c r="I317" s="5">
        <v>300</v>
      </c>
      <c r="J317" s="7" t="s">
        <v>1199</v>
      </c>
      <c r="K317" s="4" t="s">
        <v>493</v>
      </c>
    </row>
    <row r="318" spans="1:11" ht="13.5" customHeight="1" x14ac:dyDescent="0.25">
      <c r="A318" s="2" t="str">
        <f>HYPERLINK("https://www.fabsurplus.com/sdi_catalog/salesItemDetails.do?id=70303")</f>
        <v>https://www.fabsurplus.com/sdi_catalog/salesItemDetails.do?id=70303</v>
      </c>
      <c r="B318" s="2" t="s">
        <v>1200</v>
      </c>
      <c r="C318" s="2" t="s">
        <v>1201</v>
      </c>
      <c r="D318" s="2" t="s">
        <v>1202</v>
      </c>
      <c r="E318" s="2" t="s">
        <v>1203</v>
      </c>
      <c r="F318" s="2" t="s">
        <v>32</v>
      </c>
      <c r="G318" s="2" t="s">
        <v>434</v>
      </c>
      <c r="H318" s="2" t="s">
        <v>606</v>
      </c>
      <c r="I318" s="3">
        <v>1000</v>
      </c>
      <c r="J318" s="6" t="s">
        <v>1204</v>
      </c>
      <c r="K318" s="2" t="s">
        <v>608</v>
      </c>
    </row>
    <row r="319" spans="1:11" ht="13.5" customHeight="1" x14ac:dyDescent="0.25">
      <c r="A319" s="4" t="str">
        <f>HYPERLINK("https://www.fabsurplus.com/sdi_catalog/salesItemDetails.do?id=84078")</f>
        <v>https://www.fabsurplus.com/sdi_catalog/salesItemDetails.do?id=84078</v>
      </c>
      <c r="B319" s="4" t="s">
        <v>1205</v>
      </c>
      <c r="C319" s="4" t="s">
        <v>1206</v>
      </c>
      <c r="D319" s="4" t="s">
        <v>1207</v>
      </c>
      <c r="E319" s="4" t="s">
        <v>1208</v>
      </c>
      <c r="F319" s="4" t="s">
        <v>15</v>
      </c>
      <c r="G319" s="4"/>
      <c r="H319" s="4" t="s">
        <v>17</v>
      </c>
      <c r="I319" s="5">
        <v>100</v>
      </c>
      <c r="J319" s="7" t="s">
        <v>1209</v>
      </c>
      <c r="K319" s="4" t="s">
        <v>203</v>
      </c>
    </row>
    <row r="320" spans="1:11" ht="13.5" customHeight="1" x14ac:dyDescent="0.25">
      <c r="A320" s="2" t="str">
        <f>HYPERLINK("https://www.fabsurplus.com/sdi_catalog/salesItemDetails.do?id=72133")</f>
        <v>https://www.fabsurplus.com/sdi_catalog/salesItemDetails.do?id=72133</v>
      </c>
      <c r="B320" s="2" t="s">
        <v>1210</v>
      </c>
      <c r="C320" s="2" t="s">
        <v>1211</v>
      </c>
      <c r="D320" s="2" t="s">
        <v>1212</v>
      </c>
      <c r="E320" s="2" t="s">
        <v>1213</v>
      </c>
      <c r="F320" s="2" t="s">
        <v>32</v>
      </c>
      <c r="G320" s="2" t="s">
        <v>16</v>
      </c>
      <c r="H320" s="2" t="s">
        <v>91</v>
      </c>
      <c r="I320" s="3">
        <v>250</v>
      </c>
      <c r="J320" s="6" t="s">
        <v>1214</v>
      </c>
      <c r="K320" s="2" t="s">
        <v>635</v>
      </c>
    </row>
    <row r="321" spans="1:11" ht="13.5" customHeight="1" x14ac:dyDescent="0.25">
      <c r="A321" s="4" t="str">
        <f>HYPERLINK("https://www.fabsurplus.com/sdi_catalog/salesItemDetails.do?id=72134")</f>
        <v>https://www.fabsurplus.com/sdi_catalog/salesItemDetails.do?id=72134</v>
      </c>
      <c r="B321" s="4" t="s">
        <v>1215</v>
      </c>
      <c r="C321" s="4" t="s">
        <v>1211</v>
      </c>
      <c r="D321" s="4" t="s">
        <v>1216</v>
      </c>
      <c r="E321" s="4" t="s">
        <v>1217</v>
      </c>
      <c r="F321" s="4" t="s">
        <v>32</v>
      </c>
      <c r="G321" s="4" t="s">
        <v>16</v>
      </c>
      <c r="H321" s="4" t="s">
        <v>91</v>
      </c>
      <c r="I321" s="5">
        <v>1500</v>
      </c>
      <c r="J321" s="7" t="s">
        <v>634</v>
      </c>
      <c r="K321" s="4" t="s">
        <v>1218</v>
      </c>
    </row>
    <row r="322" spans="1:11" ht="13.5" customHeight="1" x14ac:dyDescent="0.25">
      <c r="A322" s="2" t="str">
        <f>HYPERLINK("https://www.fabsurplus.com/sdi_catalog/salesItemDetails.do?id=72136")</f>
        <v>https://www.fabsurplus.com/sdi_catalog/salesItemDetails.do?id=72136</v>
      </c>
      <c r="B322" s="2" t="s">
        <v>1219</v>
      </c>
      <c r="C322" s="2" t="s">
        <v>1211</v>
      </c>
      <c r="D322" s="2" t="s">
        <v>1220</v>
      </c>
      <c r="E322" s="2" t="s">
        <v>1221</v>
      </c>
      <c r="F322" s="2" t="s">
        <v>15</v>
      </c>
      <c r="G322" s="2" t="s">
        <v>16</v>
      </c>
      <c r="H322" s="2" t="s">
        <v>91</v>
      </c>
      <c r="I322" s="3">
        <v>300</v>
      </c>
      <c r="J322" s="6" t="s">
        <v>634</v>
      </c>
      <c r="K322" s="2" t="s">
        <v>635</v>
      </c>
    </row>
    <row r="323" spans="1:11" ht="13.5" customHeight="1" x14ac:dyDescent="0.25">
      <c r="A323" s="4" t="str">
        <f>HYPERLINK("https://www.fabsurplus.com/sdi_catalog/salesItemDetails.do?id=72138")</f>
        <v>https://www.fabsurplus.com/sdi_catalog/salesItemDetails.do?id=72138</v>
      </c>
      <c r="B323" s="4" t="s">
        <v>1222</v>
      </c>
      <c r="C323" s="4" t="s">
        <v>1211</v>
      </c>
      <c r="D323" s="4" t="s">
        <v>1223</v>
      </c>
      <c r="E323" s="4" t="s">
        <v>1224</v>
      </c>
      <c r="F323" s="4" t="s">
        <v>32</v>
      </c>
      <c r="G323" s="4" t="s">
        <v>16</v>
      </c>
      <c r="H323" s="4" t="s">
        <v>91</v>
      </c>
      <c r="I323" s="5">
        <v>100</v>
      </c>
      <c r="J323" s="7" t="s">
        <v>634</v>
      </c>
      <c r="K323" s="4" t="s">
        <v>635</v>
      </c>
    </row>
    <row r="324" spans="1:11" ht="13.5" customHeight="1" x14ac:dyDescent="0.25">
      <c r="A324" s="2" t="str">
        <f>HYPERLINK("https://www.fabsurplus.com/sdi_catalog/salesItemDetails.do?id=72140")</f>
        <v>https://www.fabsurplus.com/sdi_catalog/salesItemDetails.do?id=72140</v>
      </c>
      <c r="B324" s="2" t="s">
        <v>1225</v>
      </c>
      <c r="C324" s="2" t="s">
        <v>1211</v>
      </c>
      <c r="D324" s="2" t="s">
        <v>1226</v>
      </c>
      <c r="E324" s="2" t="s">
        <v>1227</v>
      </c>
      <c r="F324" s="2" t="s">
        <v>15</v>
      </c>
      <c r="G324" s="2" t="s">
        <v>16</v>
      </c>
      <c r="H324" s="2" t="s">
        <v>91</v>
      </c>
      <c r="I324" s="3">
        <v>700</v>
      </c>
      <c r="J324" s="6" t="s">
        <v>634</v>
      </c>
      <c r="K324" s="2" t="s">
        <v>635</v>
      </c>
    </row>
    <row r="325" spans="1:11" ht="13.5" customHeight="1" x14ac:dyDescent="0.25">
      <c r="A325" s="4" t="str">
        <f>HYPERLINK("https://www.fabsurplus.com/sdi_catalog/salesItemDetails.do?id=72141")</f>
        <v>https://www.fabsurplus.com/sdi_catalog/salesItemDetails.do?id=72141</v>
      </c>
      <c r="B325" s="4" t="s">
        <v>1228</v>
      </c>
      <c r="C325" s="4" t="s">
        <v>1211</v>
      </c>
      <c r="D325" s="4" t="s">
        <v>1229</v>
      </c>
      <c r="E325" s="4" t="s">
        <v>1230</v>
      </c>
      <c r="F325" s="4" t="s">
        <v>15</v>
      </c>
      <c r="G325" s="4" t="s">
        <v>16</v>
      </c>
      <c r="H325" s="4" t="s">
        <v>91</v>
      </c>
      <c r="I325" s="5">
        <v>300</v>
      </c>
      <c r="J325" s="7" t="s">
        <v>634</v>
      </c>
      <c r="K325" s="4" t="s">
        <v>635</v>
      </c>
    </row>
    <row r="326" spans="1:11" ht="13.5" customHeight="1" x14ac:dyDescent="0.25">
      <c r="A326" s="2" t="str">
        <f>HYPERLINK("https://www.fabsurplus.com/sdi_catalog/salesItemDetails.do?id=72142")</f>
        <v>https://www.fabsurplus.com/sdi_catalog/salesItemDetails.do?id=72142</v>
      </c>
      <c r="B326" s="2" t="s">
        <v>1231</v>
      </c>
      <c r="C326" s="2" t="s">
        <v>1211</v>
      </c>
      <c r="D326" s="2" t="s">
        <v>1232</v>
      </c>
      <c r="E326" s="2" t="s">
        <v>1233</v>
      </c>
      <c r="F326" s="2" t="s">
        <v>15</v>
      </c>
      <c r="G326" s="2" t="s">
        <v>16</v>
      </c>
      <c r="H326" s="2" t="s">
        <v>133</v>
      </c>
      <c r="I326" s="3">
        <v>6000</v>
      </c>
      <c r="J326" s="6" t="s">
        <v>1234</v>
      </c>
      <c r="K326" s="2" t="s">
        <v>635</v>
      </c>
    </row>
    <row r="327" spans="1:11" ht="13.5" customHeight="1" x14ac:dyDescent="0.25">
      <c r="A327" s="4" t="str">
        <f>HYPERLINK("https://www.fabsurplus.com/sdi_catalog/salesItemDetails.do?id=72143")</f>
        <v>https://www.fabsurplus.com/sdi_catalog/salesItemDetails.do?id=72143</v>
      </c>
      <c r="B327" s="4" t="s">
        <v>1235</v>
      </c>
      <c r="C327" s="4" t="s">
        <v>1211</v>
      </c>
      <c r="D327" s="4" t="s">
        <v>1236</v>
      </c>
      <c r="E327" s="4" t="s">
        <v>1237</v>
      </c>
      <c r="F327" s="4" t="s">
        <v>15</v>
      </c>
      <c r="G327" s="4" t="s">
        <v>16</v>
      </c>
      <c r="H327" s="4" t="s">
        <v>91</v>
      </c>
      <c r="I327" s="5">
        <v>300</v>
      </c>
      <c r="J327" s="7" t="s">
        <v>634</v>
      </c>
      <c r="K327" s="4" t="s">
        <v>635</v>
      </c>
    </row>
    <row r="328" spans="1:11" ht="13.5" customHeight="1" x14ac:dyDescent="0.25">
      <c r="A328" s="2" t="str">
        <f>HYPERLINK("https://www.fabsurplus.com/sdi_catalog/salesItemDetails.do?id=72144")</f>
        <v>https://www.fabsurplus.com/sdi_catalog/salesItemDetails.do?id=72144</v>
      </c>
      <c r="B328" s="2" t="s">
        <v>1238</v>
      </c>
      <c r="C328" s="2" t="s">
        <v>1211</v>
      </c>
      <c r="D328" s="2" t="s">
        <v>1239</v>
      </c>
      <c r="E328" s="2" t="s">
        <v>1240</v>
      </c>
      <c r="F328" s="2" t="s">
        <v>15</v>
      </c>
      <c r="G328" s="2" t="s">
        <v>16</v>
      </c>
      <c r="H328" s="2" t="s">
        <v>91</v>
      </c>
      <c r="I328" s="3">
        <v>200</v>
      </c>
      <c r="J328" s="6" t="s">
        <v>634</v>
      </c>
      <c r="K328" s="2" t="s">
        <v>635</v>
      </c>
    </row>
    <row r="329" spans="1:11" ht="13.5" customHeight="1" x14ac:dyDescent="0.25">
      <c r="A329" s="4" t="str">
        <f>HYPERLINK("https://www.fabsurplus.com/sdi_catalog/salesItemDetails.do?id=72145")</f>
        <v>https://www.fabsurplus.com/sdi_catalog/salesItemDetails.do?id=72145</v>
      </c>
      <c r="B329" s="4" t="s">
        <v>1241</v>
      </c>
      <c r="C329" s="4" t="s">
        <v>1211</v>
      </c>
      <c r="D329" s="4" t="s">
        <v>1242</v>
      </c>
      <c r="E329" s="4" t="s">
        <v>1243</v>
      </c>
      <c r="F329" s="4" t="s">
        <v>15</v>
      </c>
      <c r="G329" s="4" t="s">
        <v>16</v>
      </c>
      <c r="H329" s="4" t="s">
        <v>91</v>
      </c>
      <c r="I329" s="5">
        <v>300</v>
      </c>
      <c r="J329" s="7" t="s">
        <v>634</v>
      </c>
      <c r="K329" s="4" t="s">
        <v>635</v>
      </c>
    </row>
    <row r="330" spans="1:11" ht="13.5" customHeight="1" x14ac:dyDescent="0.25">
      <c r="A330" s="4" t="str">
        <f>HYPERLINK("https://www.fabsurplus.com/sdi_catalog/salesItemDetails.do?id=84082")</f>
        <v>https://www.fabsurplus.com/sdi_catalog/salesItemDetails.do?id=84082</v>
      </c>
      <c r="B330" s="4" t="s">
        <v>1244</v>
      </c>
      <c r="C330" s="4" t="s">
        <v>1211</v>
      </c>
      <c r="D330" s="4" t="s">
        <v>1245</v>
      </c>
      <c r="E330" s="4" t="s">
        <v>1246</v>
      </c>
      <c r="F330" s="4" t="s">
        <v>15</v>
      </c>
      <c r="G330" s="4" t="s">
        <v>132</v>
      </c>
      <c r="H330" s="4" t="s">
        <v>613</v>
      </c>
      <c r="I330" s="5">
        <v>2000</v>
      </c>
      <c r="J330" s="7" t="s">
        <v>1247</v>
      </c>
      <c r="K330" s="4" t="s">
        <v>1248</v>
      </c>
    </row>
    <row r="331" spans="1:11" ht="13.5" customHeight="1" x14ac:dyDescent="0.25">
      <c r="A331" s="2" t="str">
        <f>HYPERLINK("https://www.fabsurplus.com/sdi_catalog/salesItemDetails.do?id=92387")</f>
        <v>https://www.fabsurplus.com/sdi_catalog/salesItemDetails.do?id=92387</v>
      </c>
      <c r="B331" s="2" t="s">
        <v>1249</v>
      </c>
      <c r="C331" s="2" t="s">
        <v>1211</v>
      </c>
      <c r="D331" s="2" t="s">
        <v>1250</v>
      </c>
      <c r="E331" s="2" t="s">
        <v>1251</v>
      </c>
      <c r="F331" s="2" t="s">
        <v>32</v>
      </c>
      <c r="G331" s="2" t="s">
        <v>16</v>
      </c>
      <c r="H331" s="2" t="s">
        <v>91</v>
      </c>
      <c r="I331" s="3">
        <v>2000</v>
      </c>
      <c r="J331" s="6" t="s">
        <v>1252</v>
      </c>
      <c r="K331" s="2" t="s">
        <v>18</v>
      </c>
    </row>
    <row r="332" spans="1:11" ht="13.5" customHeight="1" x14ac:dyDescent="0.25">
      <c r="A332" s="4" t="str">
        <f>HYPERLINK("https://www.fabsurplus.com/sdi_catalog/salesItemDetails.do?id=92468")</f>
        <v>https://www.fabsurplus.com/sdi_catalog/salesItemDetails.do?id=92468</v>
      </c>
      <c r="B332" s="4" t="s">
        <v>1253</v>
      </c>
      <c r="C332" s="4" t="s">
        <v>1211</v>
      </c>
      <c r="D332" s="4" t="s">
        <v>1254</v>
      </c>
      <c r="E332" s="4" t="s">
        <v>1255</v>
      </c>
      <c r="F332" s="4" t="s">
        <v>15</v>
      </c>
      <c r="G332" s="4" t="s">
        <v>16</v>
      </c>
      <c r="H332" s="4" t="s">
        <v>91</v>
      </c>
      <c r="I332" s="5">
        <v>500</v>
      </c>
      <c r="J332" s="7" t="s">
        <v>1256</v>
      </c>
      <c r="K332" s="4" t="s">
        <v>18</v>
      </c>
    </row>
    <row r="333" spans="1:11" ht="13.5" customHeight="1" x14ac:dyDescent="0.25">
      <c r="A333" s="2" t="str">
        <f>HYPERLINK("https://www.fabsurplus.com/sdi_catalog/salesItemDetails.do?id=95409")</f>
        <v>https://www.fabsurplus.com/sdi_catalog/salesItemDetails.do?id=95409</v>
      </c>
      <c r="B333" s="2" t="s">
        <v>1257</v>
      </c>
      <c r="C333" s="2" t="s">
        <v>1211</v>
      </c>
      <c r="D333" s="2" t="s">
        <v>1245</v>
      </c>
      <c r="E333" s="2" t="s">
        <v>1246</v>
      </c>
      <c r="F333" s="2" t="s">
        <v>15</v>
      </c>
      <c r="G333" s="2" t="s">
        <v>132</v>
      </c>
      <c r="H333" s="2" t="s">
        <v>613</v>
      </c>
      <c r="I333" s="3">
        <v>2000</v>
      </c>
      <c r="J333" s="6" t="s">
        <v>1247</v>
      </c>
      <c r="K333" s="2" t="s">
        <v>1248</v>
      </c>
    </row>
    <row r="334" spans="1:11" ht="13.5" customHeight="1" x14ac:dyDescent="0.25">
      <c r="A334" s="4" t="str">
        <f>HYPERLINK("https://www.fabsurplus.com/sdi_catalog/salesItemDetails.do?id=102593")</f>
        <v>https://www.fabsurplus.com/sdi_catalog/salesItemDetails.do?id=102593</v>
      </c>
      <c r="B334" s="4" t="s">
        <v>1258</v>
      </c>
      <c r="C334" s="4" t="s">
        <v>1259</v>
      </c>
      <c r="D334" s="4" t="s">
        <v>1260</v>
      </c>
      <c r="E334" s="4" t="s">
        <v>1261</v>
      </c>
      <c r="F334" s="4" t="s">
        <v>1262</v>
      </c>
      <c r="G334" s="4" t="s">
        <v>434</v>
      </c>
      <c r="H334" s="4" t="s">
        <v>91</v>
      </c>
      <c r="I334" s="5">
        <v>1000</v>
      </c>
      <c r="J334" s="7" t="s">
        <v>1263</v>
      </c>
      <c r="K334" s="4" t="s">
        <v>262</v>
      </c>
    </row>
    <row r="335" spans="1:11" ht="13.5" customHeight="1" x14ac:dyDescent="0.25">
      <c r="A335" s="2" t="str">
        <f>HYPERLINK("https://www.fabsurplus.com/sdi_catalog/salesItemDetails.do?id=101025")</f>
        <v>https://www.fabsurplus.com/sdi_catalog/salesItemDetails.do?id=101025</v>
      </c>
      <c r="B335" s="2" t="s">
        <v>1264</v>
      </c>
      <c r="C335" s="2" t="s">
        <v>1265</v>
      </c>
      <c r="D335" s="2" t="s">
        <v>1266</v>
      </c>
      <c r="E335" s="2" t="s">
        <v>1267</v>
      </c>
      <c r="F335" s="2" t="s">
        <v>15</v>
      </c>
      <c r="G335" s="2" t="s">
        <v>434</v>
      </c>
      <c r="H335" s="2" t="s">
        <v>91</v>
      </c>
      <c r="I335" s="3">
        <v>1000</v>
      </c>
      <c r="J335" s="2" t="s">
        <v>1268</v>
      </c>
      <c r="K335" s="2" t="s">
        <v>262</v>
      </c>
    </row>
    <row r="336" spans="1:11" ht="13.5" customHeight="1" x14ac:dyDescent="0.25">
      <c r="A336" s="4" t="str">
        <f>HYPERLINK("https://www.fabsurplus.com/sdi_catalog/salesItemDetails.do?id=101026")</f>
        <v>https://www.fabsurplus.com/sdi_catalog/salesItemDetails.do?id=101026</v>
      </c>
      <c r="B336" s="4" t="s">
        <v>1269</v>
      </c>
      <c r="C336" s="4" t="s">
        <v>1265</v>
      </c>
      <c r="D336" s="4" t="s">
        <v>1266</v>
      </c>
      <c r="E336" s="4" t="s">
        <v>1267</v>
      </c>
      <c r="F336" s="4" t="s">
        <v>15</v>
      </c>
      <c r="G336" s="4" t="s">
        <v>434</v>
      </c>
      <c r="H336" s="4" t="s">
        <v>91</v>
      </c>
      <c r="I336" s="5">
        <v>1000</v>
      </c>
      <c r="J336" s="4" t="s">
        <v>1268</v>
      </c>
      <c r="K336" s="4" t="s">
        <v>262</v>
      </c>
    </row>
    <row r="337" spans="1:11" ht="13.5" customHeight="1" x14ac:dyDescent="0.25">
      <c r="A337" s="2" t="str">
        <f>HYPERLINK("https://www.fabsurplus.com/sdi_catalog/salesItemDetails.do?id=101027")</f>
        <v>https://www.fabsurplus.com/sdi_catalog/salesItemDetails.do?id=101027</v>
      </c>
      <c r="B337" s="2" t="s">
        <v>1270</v>
      </c>
      <c r="C337" s="2" t="s">
        <v>1265</v>
      </c>
      <c r="D337" s="2" t="s">
        <v>1266</v>
      </c>
      <c r="E337" s="2" t="s">
        <v>1267</v>
      </c>
      <c r="F337" s="2" t="s">
        <v>15</v>
      </c>
      <c r="G337" s="2" t="s">
        <v>434</v>
      </c>
      <c r="H337" s="2" t="s">
        <v>91</v>
      </c>
      <c r="I337" s="3">
        <v>1000</v>
      </c>
      <c r="J337" s="2" t="s">
        <v>1268</v>
      </c>
      <c r="K337" s="2" t="s">
        <v>262</v>
      </c>
    </row>
    <row r="338" spans="1:11" ht="13.5" customHeight="1" x14ac:dyDescent="0.25">
      <c r="A338" s="2" t="str">
        <f>HYPERLINK("https://www.fabsurplus.com/sdi_catalog/salesItemDetails.do?id=83826")</f>
        <v>https://www.fabsurplus.com/sdi_catalog/salesItemDetails.do?id=83826</v>
      </c>
      <c r="B338" s="2" t="s">
        <v>1271</v>
      </c>
      <c r="C338" s="2" t="s">
        <v>1272</v>
      </c>
      <c r="D338" s="2" t="s">
        <v>1273</v>
      </c>
      <c r="E338" s="2" t="s">
        <v>1274</v>
      </c>
      <c r="F338" s="2" t="s">
        <v>15</v>
      </c>
      <c r="G338" s="2" t="s">
        <v>116</v>
      </c>
      <c r="H338" s="2" t="s">
        <v>17</v>
      </c>
      <c r="I338" s="3">
        <v>200</v>
      </c>
      <c r="J338" s="6" t="s">
        <v>1275</v>
      </c>
      <c r="K338" s="2" t="s">
        <v>203</v>
      </c>
    </row>
    <row r="339" spans="1:11" ht="13.5" customHeight="1" x14ac:dyDescent="0.25">
      <c r="A339" s="4" t="str">
        <f>HYPERLINK("https://www.fabsurplus.com/sdi_catalog/salesItemDetails.do?id=82219")</f>
        <v>https://www.fabsurplus.com/sdi_catalog/salesItemDetails.do?id=82219</v>
      </c>
      <c r="B339" s="4" t="s">
        <v>1276</v>
      </c>
      <c r="C339" s="4" t="s">
        <v>1277</v>
      </c>
      <c r="D339" s="4" t="s">
        <v>1278</v>
      </c>
      <c r="E339" s="4" t="s">
        <v>1279</v>
      </c>
      <c r="F339" s="4" t="s">
        <v>32</v>
      </c>
      <c r="G339" s="4"/>
      <c r="H339" s="4" t="s">
        <v>17</v>
      </c>
      <c r="I339" s="5">
        <v>750</v>
      </c>
      <c r="J339" s="7" t="s">
        <v>1280</v>
      </c>
      <c r="K339" s="4" t="s">
        <v>1281</v>
      </c>
    </row>
    <row r="65188" ht="12.75" customHeight="1" x14ac:dyDescent="0.25"/>
    <row r="65189" ht="12.75" customHeight="1" x14ac:dyDescent="0.25"/>
    <row r="65190" ht="12.75" customHeight="1" x14ac:dyDescent="0.25"/>
    <row r="65191" ht="12.75" customHeight="1" x14ac:dyDescent="0.25"/>
    <row r="65192" ht="12.75" customHeight="1" x14ac:dyDescent="0.25"/>
    <row r="65193" ht="12.75" customHeight="1" x14ac:dyDescent="0.25"/>
    <row r="65194" ht="12.75" customHeight="1" x14ac:dyDescent="0.25"/>
    <row r="65195" ht="12.75" customHeight="1" x14ac:dyDescent="0.25"/>
    <row r="65196" ht="12.75" customHeight="1" x14ac:dyDescent="0.25"/>
    <row r="65197" ht="12.75" customHeight="1" x14ac:dyDescent="0.25"/>
    <row r="65198" ht="12.75" customHeight="1" x14ac:dyDescent="0.25"/>
    <row r="65199" ht="12.75" customHeight="1" x14ac:dyDescent="0.25"/>
    <row r="65200" ht="12.75" customHeight="1" x14ac:dyDescent="0.25"/>
    <row r="65201" ht="12.75" customHeight="1" x14ac:dyDescent="0.25"/>
    <row r="65202" ht="12.75" customHeight="1" x14ac:dyDescent="0.25"/>
    <row r="65203" ht="12.75" customHeight="1" x14ac:dyDescent="0.25"/>
    <row r="65204" ht="12.75" customHeight="1" x14ac:dyDescent="0.25"/>
    <row r="65205" ht="12.75" customHeight="1" x14ac:dyDescent="0.25"/>
    <row r="65206" ht="12.75" customHeight="1" x14ac:dyDescent="0.25"/>
    <row r="65207" ht="12.75" customHeight="1" x14ac:dyDescent="0.25"/>
    <row r="65208" ht="12.75" customHeight="1" x14ac:dyDescent="0.25"/>
    <row r="65209" ht="12.75" customHeight="1" x14ac:dyDescent="0.25"/>
    <row r="65210" ht="12.75" customHeight="1" x14ac:dyDescent="0.25"/>
    <row r="65211" ht="12.75" customHeight="1" x14ac:dyDescent="0.25"/>
    <row r="65212" ht="12.75" customHeight="1" x14ac:dyDescent="0.25"/>
    <row r="65213" ht="12.75" customHeight="1" x14ac:dyDescent="0.25"/>
    <row r="65214" ht="12.75" customHeight="1" x14ac:dyDescent="0.25"/>
    <row r="65215" ht="12.75" customHeight="1" x14ac:dyDescent="0.25"/>
    <row r="65216" ht="12.75" customHeight="1" x14ac:dyDescent="0.25"/>
    <row r="65217" ht="12.75" customHeight="1" x14ac:dyDescent="0.25"/>
    <row r="65218" ht="12.75" customHeight="1" x14ac:dyDescent="0.25"/>
    <row r="65219" ht="12.75" customHeight="1" x14ac:dyDescent="0.25"/>
    <row r="65220" ht="12.75" customHeight="1" x14ac:dyDescent="0.25"/>
    <row r="65221" ht="12.75" customHeight="1" x14ac:dyDescent="0.25"/>
    <row r="65222" ht="12.75" customHeight="1" x14ac:dyDescent="0.25"/>
    <row r="65223" ht="12.75" customHeight="1" x14ac:dyDescent="0.25"/>
    <row r="65224" ht="12.75" customHeight="1" x14ac:dyDescent="0.25"/>
    <row r="65225" ht="12.75" customHeight="1" x14ac:dyDescent="0.25"/>
    <row r="65226" ht="12.75" customHeight="1" x14ac:dyDescent="0.25"/>
    <row r="65227" ht="12.75" customHeight="1" x14ac:dyDescent="0.25"/>
    <row r="65228" ht="12.75" customHeight="1" x14ac:dyDescent="0.25"/>
    <row r="65229" ht="12.75" customHeight="1" x14ac:dyDescent="0.25"/>
    <row r="65230" ht="12.75" customHeight="1" x14ac:dyDescent="0.25"/>
    <row r="65231" ht="12.75" customHeight="1" x14ac:dyDescent="0.25"/>
    <row r="65232" ht="12.75" customHeight="1" x14ac:dyDescent="0.25"/>
    <row r="65233" ht="12.75" customHeight="1" x14ac:dyDescent="0.25"/>
    <row r="65234" ht="12.75" customHeight="1" x14ac:dyDescent="0.25"/>
    <row r="65235" ht="12.75" customHeight="1" x14ac:dyDescent="0.25"/>
    <row r="65236" ht="12.75" customHeight="1" x14ac:dyDescent="0.25"/>
    <row r="65237" ht="12.75" customHeight="1" x14ac:dyDescent="0.25"/>
    <row r="65238" ht="12.75" customHeight="1" x14ac:dyDescent="0.25"/>
    <row r="65239" ht="12.75" customHeight="1" x14ac:dyDescent="0.25"/>
    <row r="65240" ht="12.75" customHeight="1" x14ac:dyDescent="0.25"/>
    <row r="65241" ht="12.75" customHeight="1" x14ac:dyDescent="0.25"/>
    <row r="65242" ht="12.75" customHeight="1" x14ac:dyDescent="0.25"/>
    <row r="65243" ht="12.75" customHeight="1" x14ac:dyDescent="0.25"/>
    <row r="65244" ht="12.75" customHeight="1" x14ac:dyDescent="0.25"/>
    <row r="65245" ht="12.75" customHeight="1" x14ac:dyDescent="0.25"/>
    <row r="65246" ht="12.75" customHeight="1" x14ac:dyDescent="0.25"/>
    <row r="65247" ht="12.75" customHeight="1" x14ac:dyDescent="0.25"/>
    <row r="65248" ht="12.75" customHeight="1" x14ac:dyDescent="0.25"/>
    <row r="65249" ht="12.75" customHeight="1" x14ac:dyDescent="0.25"/>
    <row r="65250" ht="12.75" customHeight="1" x14ac:dyDescent="0.25"/>
    <row r="65251" ht="12.75" customHeight="1" x14ac:dyDescent="0.25"/>
    <row r="65252" ht="12.75" customHeight="1" x14ac:dyDescent="0.25"/>
    <row r="65253" ht="12.75" customHeight="1" x14ac:dyDescent="0.25"/>
    <row r="65254" ht="12.75" customHeight="1" x14ac:dyDescent="0.25"/>
    <row r="65255" ht="12.75" customHeight="1" x14ac:dyDescent="0.25"/>
    <row r="65256" ht="12.75" customHeight="1" x14ac:dyDescent="0.25"/>
    <row r="65257" ht="12.75" customHeight="1" x14ac:dyDescent="0.25"/>
    <row r="65258" ht="12.75" customHeight="1" x14ac:dyDescent="0.25"/>
    <row r="65259" ht="12.75" customHeight="1" x14ac:dyDescent="0.25"/>
    <row r="65260" ht="12.75" customHeight="1" x14ac:dyDescent="0.25"/>
    <row r="65261" ht="12.75" customHeight="1" x14ac:dyDescent="0.25"/>
    <row r="65262" ht="12.75" customHeight="1" x14ac:dyDescent="0.25"/>
    <row r="65263" ht="12.75" customHeight="1" x14ac:dyDescent="0.25"/>
    <row r="65264" ht="12.75" customHeight="1" x14ac:dyDescent="0.25"/>
    <row r="65265" ht="12.75" customHeight="1" x14ac:dyDescent="0.25"/>
    <row r="65266" ht="12.75" customHeight="1" x14ac:dyDescent="0.25"/>
    <row r="65267" ht="12.75" customHeight="1" x14ac:dyDescent="0.25"/>
    <row r="65268" ht="12.75" customHeight="1" x14ac:dyDescent="0.25"/>
    <row r="65269" ht="12.75" customHeight="1" x14ac:dyDescent="0.25"/>
    <row r="65270" ht="12.75" customHeight="1" x14ac:dyDescent="0.25"/>
    <row r="65271" ht="12.75" customHeight="1" x14ac:dyDescent="0.25"/>
    <row r="65272" ht="12.75" customHeight="1" x14ac:dyDescent="0.25"/>
    <row r="65273" ht="12.75" customHeight="1" x14ac:dyDescent="0.25"/>
    <row r="65274" ht="12.75" customHeight="1" x14ac:dyDescent="0.25"/>
    <row r="65275" ht="12.75" customHeight="1" x14ac:dyDescent="0.25"/>
    <row r="65276" ht="12.75" customHeight="1" x14ac:dyDescent="0.25"/>
    <row r="65277" ht="12.75" customHeight="1" x14ac:dyDescent="0.25"/>
    <row r="65278" ht="12.75" customHeight="1" x14ac:dyDescent="0.25"/>
    <row r="65279" ht="12.75" customHeight="1" x14ac:dyDescent="0.25"/>
    <row r="65280" ht="12.75" customHeight="1" x14ac:dyDescent="0.25"/>
    <row r="65281" ht="12.75" customHeight="1" x14ac:dyDescent="0.25"/>
    <row r="65282" ht="12.75" customHeight="1" x14ac:dyDescent="0.25"/>
    <row r="65283" ht="12.75" customHeight="1" x14ac:dyDescent="0.25"/>
    <row r="65284" ht="12.75" customHeight="1" x14ac:dyDescent="0.25"/>
    <row r="65285" ht="12.75" customHeight="1" x14ac:dyDescent="0.25"/>
    <row r="65286" ht="12.75" customHeight="1" x14ac:dyDescent="0.25"/>
    <row r="65287" ht="12.75" customHeight="1" x14ac:dyDescent="0.25"/>
    <row r="65288" ht="12.75" customHeight="1" x14ac:dyDescent="0.25"/>
    <row r="65289" ht="12.75" customHeight="1" x14ac:dyDescent="0.25"/>
    <row r="65290" ht="12.75" customHeight="1" x14ac:dyDescent="0.25"/>
    <row r="65291" ht="12.75" customHeight="1" x14ac:dyDescent="0.25"/>
    <row r="65292" ht="12.75" customHeight="1" x14ac:dyDescent="0.25"/>
    <row r="65293" ht="12.75" customHeight="1" x14ac:dyDescent="0.25"/>
    <row r="65294" ht="12.75" customHeight="1" x14ac:dyDescent="0.25"/>
    <row r="65295" ht="12.75" customHeight="1" x14ac:dyDescent="0.25"/>
    <row r="65296" ht="12.75" customHeight="1" x14ac:dyDescent="0.25"/>
    <row r="65297" ht="12.75" customHeight="1" x14ac:dyDescent="0.25"/>
    <row r="65298" ht="12.75" customHeight="1" x14ac:dyDescent="0.25"/>
    <row r="65299" ht="12.75" customHeight="1" x14ac:dyDescent="0.25"/>
    <row r="65300" ht="12.75" customHeight="1" x14ac:dyDescent="0.25"/>
    <row r="65301" ht="12.75" customHeight="1" x14ac:dyDescent="0.25"/>
    <row r="65302" ht="12.75" customHeight="1" x14ac:dyDescent="0.25"/>
    <row r="65303" ht="12.75" customHeight="1" x14ac:dyDescent="0.25"/>
    <row r="65304" ht="12.75" customHeight="1" x14ac:dyDescent="0.25"/>
    <row r="65305" ht="12.75" customHeight="1" x14ac:dyDescent="0.25"/>
    <row r="65306" ht="12.75" customHeight="1" x14ac:dyDescent="0.25"/>
    <row r="65307" ht="12.75" customHeight="1" x14ac:dyDescent="0.25"/>
    <row r="65308" ht="12.75" customHeight="1" x14ac:dyDescent="0.25"/>
    <row r="65309" ht="12.75" customHeight="1" x14ac:dyDescent="0.25"/>
    <row r="65310" ht="12.75" customHeight="1" x14ac:dyDescent="0.25"/>
    <row r="65311" ht="12.75" customHeight="1" x14ac:dyDescent="0.25"/>
    <row r="65312" ht="12.75" customHeight="1" x14ac:dyDescent="0.25"/>
    <row r="65313" ht="12.75" customHeight="1" x14ac:dyDescent="0.25"/>
    <row r="65314" ht="12.75" customHeight="1" x14ac:dyDescent="0.25"/>
    <row r="65315" ht="12.75" customHeight="1" x14ac:dyDescent="0.25"/>
    <row r="65316" ht="12.75" customHeight="1" x14ac:dyDescent="0.25"/>
    <row r="65317" ht="12.75" customHeight="1" x14ac:dyDescent="0.25"/>
    <row r="65318" ht="12.75" customHeight="1" x14ac:dyDescent="0.25"/>
    <row r="65319" ht="12.75" customHeight="1" x14ac:dyDescent="0.25"/>
    <row r="65320" ht="12.75" customHeight="1" x14ac:dyDescent="0.25"/>
    <row r="65321" ht="12.75" customHeight="1" x14ac:dyDescent="0.25"/>
    <row r="65322" ht="12.75" customHeight="1" x14ac:dyDescent="0.25"/>
    <row r="65323" ht="12.75" customHeight="1" x14ac:dyDescent="0.25"/>
    <row r="65324" ht="12.75" customHeight="1" x14ac:dyDescent="0.25"/>
    <row r="65325" ht="12.75" customHeight="1" x14ac:dyDescent="0.25"/>
    <row r="65326" ht="12.75" customHeight="1" x14ac:dyDescent="0.25"/>
    <row r="65327" ht="12.75" customHeight="1" x14ac:dyDescent="0.25"/>
    <row r="65328" ht="12.75" customHeight="1" x14ac:dyDescent="0.25"/>
    <row r="65329" ht="12.75" customHeight="1" x14ac:dyDescent="0.25"/>
    <row r="65330" ht="12.75" customHeight="1" x14ac:dyDescent="0.25"/>
    <row r="65331" ht="12.75" customHeight="1" x14ac:dyDescent="0.25"/>
    <row r="65332" ht="12.75" customHeight="1" x14ac:dyDescent="0.25"/>
    <row r="65333" ht="12.75" customHeight="1" x14ac:dyDescent="0.25"/>
    <row r="65334" ht="12.75" customHeight="1" x14ac:dyDescent="0.25"/>
    <row r="65335" ht="12.75" customHeight="1" x14ac:dyDescent="0.25"/>
    <row r="65336" ht="12.75" customHeight="1" x14ac:dyDescent="0.25"/>
    <row r="65337" ht="12.75" customHeight="1" x14ac:dyDescent="0.25"/>
    <row r="65338" ht="12.75" customHeight="1" x14ac:dyDescent="0.25"/>
    <row r="65339" ht="12.75" customHeight="1" x14ac:dyDescent="0.25"/>
    <row r="65340" ht="12.75" customHeight="1" x14ac:dyDescent="0.25"/>
    <row r="65341" ht="12.75" customHeight="1" x14ac:dyDescent="0.25"/>
    <row r="65342" ht="12.75" customHeight="1" x14ac:dyDescent="0.25"/>
    <row r="65343" ht="12.75" customHeight="1" x14ac:dyDescent="0.25"/>
    <row r="65344" ht="12.75" customHeight="1" x14ac:dyDescent="0.25"/>
    <row r="65345" ht="12.75" customHeight="1" x14ac:dyDescent="0.25"/>
    <row r="65346" ht="12.75" customHeight="1" x14ac:dyDescent="0.25"/>
    <row r="65347" ht="12.75" customHeight="1" x14ac:dyDescent="0.25"/>
    <row r="65348" ht="12.75" customHeight="1" x14ac:dyDescent="0.25"/>
    <row r="65349" ht="12.75" customHeight="1" x14ac:dyDescent="0.25"/>
    <row r="65350" ht="12.75" customHeight="1" x14ac:dyDescent="0.25"/>
    <row r="65351" ht="12.75" customHeight="1" x14ac:dyDescent="0.25"/>
    <row r="65352" ht="12.75" customHeight="1" x14ac:dyDescent="0.25"/>
    <row r="65353" ht="12.75" customHeight="1" x14ac:dyDescent="0.25"/>
    <row r="65354" ht="12.75" customHeight="1" x14ac:dyDescent="0.25"/>
    <row r="65355" ht="12.75" customHeight="1" x14ac:dyDescent="0.25"/>
    <row r="65356" ht="12.75" customHeight="1" x14ac:dyDescent="0.25"/>
    <row r="65357" ht="12.75" customHeight="1" x14ac:dyDescent="0.25"/>
    <row r="65358" ht="12.75" customHeight="1" x14ac:dyDescent="0.25"/>
    <row r="65359" ht="12.75" customHeight="1" x14ac:dyDescent="0.25"/>
    <row r="65360" ht="12.75" customHeight="1" x14ac:dyDescent="0.25"/>
    <row r="65361" ht="12.75" customHeight="1" x14ac:dyDescent="0.25"/>
    <row r="65362" ht="12.75" customHeight="1" x14ac:dyDescent="0.25"/>
    <row r="65363" ht="12.75" customHeight="1" x14ac:dyDescent="0.25"/>
    <row r="65364" ht="12.75" customHeight="1" x14ac:dyDescent="0.25"/>
    <row r="65365" ht="12.75" customHeight="1" x14ac:dyDescent="0.25"/>
    <row r="65366" ht="12.75" customHeight="1" x14ac:dyDescent="0.25"/>
    <row r="65367" ht="12.75" customHeight="1" x14ac:dyDescent="0.25"/>
    <row r="65368" ht="12.75" customHeight="1" x14ac:dyDescent="0.25"/>
    <row r="65369" ht="12.75" customHeight="1" x14ac:dyDescent="0.25"/>
    <row r="65370" ht="12.75" customHeight="1" x14ac:dyDescent="0.25"/>
    <row r="65371" ht="12.75" customHeight="1" x14ac:dyDescent="0.25"/>
    <row r="65372" ht="12.75" customHeight="1" x14ac:dyDescent="0.25"/>
    <row r="65373" ht="12.75" customHeight="1" x14ac:dyDescent="0.25"/>
    <row r="65374" ht="12.75" customHeight="1" x14ac:dyDescent="0.25"/>
    <row r="65375" ht="12.75" customHeight="1" x14ac:dyDescent="0.25"/>
    <row r="65376" ht="12.75" customHeight="1" x14ac:dyDescent="0.25"/>
    <row r="65377" ht="12.75" customHeight="1" x14ac:dyDescent="0.25"/>
    <row r="65378" ht="12.75" customHeight="1" x14ac:dyDescent="0.25"/>
    <row r="65379" ht="12.75" customHeight="1" x14ac:dyDescent="0.25"/>
    <row r="65380" ht="12.75" customHeight="1" x14ac:dyDescent="0.25"/>
    <row r="65381" ht="12.75" customHeight="1" x14ac:dyDescent="0.25"/>
    <row r="65382" ht="12.75" customHeight="1" x14ac:dyDescent="0.25"/>
    <row r="65383" ht="12.75" customHeight="1" x14ac:dyDescent="0.25"/>
    <row r="65384" ht="12.75" customHeight="1" x14ac:dyDescent="0.25"/>
    <row r="65385" ht="12.75" customHeight="1" x14ac:dyDescent="0.25"/>
    <row r="65386" ht="12.75" customHeight="1" x14ac:dyDescent="0.25"/>
    <row r="65387" ht="12.75" customHeight="1" x14ac:dyDescent="0.25"/>
    <row r="65388" ht="12.75" customHeight="1" x14ac:dyDescent="0.25"/>
    <row r="65389" ht="12.75" customHeight="1" x14ac:dyDescent="0.25"/>
    <row r="65390" ht="12.75" customHeight="1" x14ac:dyDescent="0.25"/>
    <row r="65391" ht="12.75" customHeight="1" x14ac:dyDescent="0.25"/>
    <row r="65392" ht="12.75" customHeight="1" x14ac:dyDescent="0.25"/>
    <row r="65393" ht="12.75" customHeight="1" x14ac:dyDescent="0.25"/>
    <row r="65394" ht="12.75" customHeight="1" x14ac:dyDescent="0.25"/>
    <row r="65395" ht="12.75" customHeight="1" x14ac:dyDescent="0.25"/>
    <row r="65396" ht="12.75" customHeight="1" x14ac:dyDescent="0.25"/>
    <row r="65397" ht="12.75" customHeight="1" x14ac:dyDescent="0.25"/>
    <row r="65398" ht="12.75" customHeight="1" x14ac:dyDescent="0.25"/>
    <row r="65399" ht="12.75" customHeight="1" x14ac:dyDescent="0.25"/>
    <row r="65400" ht="12.75" customHeight="1" x14ac:dyDescent="0.25"/>
    <row r="65401" ht="12.75" customHeight="1" x14ac:dyDescent="0.25"/>
    <row r="65402" ht="12.75" customHeight="1" x14ac:dyDescent="0.25"/>
    <row r="65403" ht="12.75" customHeight="1" x14ac:dyDescent="0.25"/>
    <row r="65404" ht="12.75" customHeight="1" x14ac:dyDescent="0.25"/>
    <row r="65405" ht="12.75" customHeight="1" x14ac:dyDescent="0.25"/>
    <row r="65406" ht="12.75" customHeight="1" x14ac:dyDescent="0.25"/>
    <row r="65407" ht="12.75" customHeight="1" x14ac:dyDescent="0.25"/>
    <row r="65408" ht="12.75" customHeight="1" x14ac:dyDescent="0.25"/>
    <row r="65409" ht="12.75" customHeight="1" x14ac:dyDescent="0.25"/>
    <row r="65410" ht="12.75" customHeight="1" x14ac:dyDescent="0.25"/>
    <row r="65411" ht="12.75" customHeight="1" x14ac:dyDescent="0.25"/>
    <row r="65412" ht="12.75" customHeight="1" x14ac:dyDescent="0.25"/>
    <row r="65413" ht="12.75" customHeight="1" x14ac:dyDescent="0.25"/>
    <row r="65414" ht="12.75" customHeight="1" x14ac:dyDescent="0.25"/>
    <row r="65415" ht="12.75" customHeight="1" x14ac:dyDescent="0.25"/>
    <row r="65416" ht="12.75" customHeight="1" x14ac:dyDescent="0.25"/>
    <row r="65417" ht="12.75" customHeight="1" x14ac:dyDescent="0.25"/>
    <row r="65418" ht="12.75" customHeight="1" x14ac:dyDescent="0.25"/>
    <row r="65419" ht="12.75" customHeight="1" x14ac:dyDescent="0.25"/>
    <row r="65420" ht="12.75" customHeight="1" x14ac:dyDescent="0.25"/>
    <row r="65421" ht="12.75" customHeight="1" x14ac:dyDescent="0.25"/>
    <row r="65422" ht="12.75" customHeight="1" x14ac:dyDescent="0.25"/>
    <row r="65423" ht="12.75" customHeight="1" x14ac:dyDescent="0.25"/>
    <row r="65424" ht="12.75" customHeight="1" x14ac:dyDescent="0.25"/>
    <row r="65425" ht="12.75" customHeight="1" x14ac:dyDescent="0.25"/>
    <row r="65426" ht="12.75" customHeight="1" x14ac:dyDescent="0.25"/>
    <row r="65427" ht="12.75" customHeight="1" x14ac:dyDescent="0.25"/>
    <row r="65428" ht="12.75" customHeight="1" x14ac:dyDescent="0.25"/>
    <row r="65429" ht="12.75" customHeight="1" x14ac:dyDescent="0.25"/>
    <row r="65430" ht="12.75" customHeight="1" x14ac:dyDescent="0.25"/>
    <row r="65431" ht="12.75" customHeight="1" x14ac:dyDescent="0.25"/>
    <row r="65432" ht="12.75" customHeight="1" x14ac:dyDescent="0.25"/>
    <row r="65433" ht="12.75" customHeight="1" x14ac:dyDescent="0.25"/>
    <row r="65434" ht="12.75" customHeight="1" x14ac:dyDescent="0.25"/>
    <row r="65435" ht="12.75" customHeight="1" x14ac:dyDescent="0.25"/>
    <row r="65436" ht="12.75" customHeight="1" x14ac:dyDescent="0.25"/>
    <row r="65437" ht="12.75" customHeight="1" x14ac:dyDescent="0.25"/>
    <row r="65438" ht="12.75" customHeight="1" x14ac:dyDescent="0.25"/>
    <row r="65439" ht="12.75" customHeight="1" x14ac:dyDescent="0.25"/>
    <row r="65440" ht="12.75" customHeight="1" x14ac:dyDescent="0.25"/>
    <row r="65441" ht="12.75" customHeight="1" x14ac:dyDescent="0.25"/>
    <row r="65442" ht="12.75" customHeight="1" x14ac:dyDescent="0.25"/>
    <row r="65443" ht="12.75" customHeight="1" x14ac:dyDescent="0.25"/>
    <row r="65444" ht="12.75" customHeight="1" x14ac:dyDescent="0.25"/>
    <row r="65445" ht="12.75" customHeight="1" x14ac:dyDescent="0.25"/>
    <row r="65446" ht="12.75" customHeight="1" x14ac:dyDescent="0.25"/>
    <row r="65447" ht="12.75" customHeight="1" x14ac:dyDescent="0.25"/>
    <row r="65448" ht="12.75" customHeight="1" x14ac:dyDescent="0.25"/>
    <row r="65449" ht="12.75" customHeight="1" x14ac:dyDescent="0.25"/>
    <row r="65450" ht="12.75" customHeight="1" x14ac:dyDescent="0.25"/>
    <row r="65451" ht="12.75" customHeight="1" x14ac:dyDescent="0.25"/>
    <row r="65452" ht="12.75" customHeight="1" x14ac:dyDescent="0.25"/>
    <row r="65453" ht="12.75" customHeight="1" x14ac:dyDescent="0.25"/>
    <row r="65454" ht="12.75" customHeight="1" x14ac:dyDescent="0.25"/>
    <row r="65455" ht="12.75" customHeight="1" x14ac:dyDescent="0.25"/>
    <row r="65456" ht="12.75" customHeight="1" x14ac:dyDescent="0.25"/>
    <row r="65457" ht="12.75" customHeight="1" x14ac:dyDescent="0.25"/>
    <row r="65458" ht="12.75" customHeight="1" x14ac:dyDescent="0.25"/>
    <row r="65459" ht="12.75" customHeight="1" x14ac:dyDescent="0.25"/>
    <row r="65460" ht="12.75" customHeight="1" x14ac:dyDescent="0.25"/>
    <row r="65461" ht="12.75" customHeight="1" x14ac:dyDescent="0.25"/>
    <row r="65462" ht="12.75" customHeight="1" x14ac:dyDescent="0.25"/>
    <row r="65463" ht="12.75" customHeight="1" x14ac:dyDescent="0.25"/>
    <row r="65464" ht="12.75" customHeight="1" x14ac:dyDescent="0.25"/>
    <row r="65465" ht="12.75" customHeight="1" x14ac:dyDescent="0.25"/>
    <row r="65466" ht="12.75" customHeight="1" x14ac:dyDescent="0.25"/>
    <row r="65467" ht="12.75" customHeight="1" x14ac:dyDescent="0.25"/>
    <row r="65468" ht="12.75" customHeight="1" x14ac:dyDescent="0.25"/>
    <row r="65469" ht="12.75" customHeight="1" x14ac:dyDescent="0.25"/>
    <row r="65470" ht="12.75" customHeight="1" x14ac:dyDescent="0.25"/>
    <row r="65471" ht="12.75" customHeight="1" x14ac:dyDescent="0.25"/>
    <row r="65472" ht="12.75" customHeight="1" x14ac:dyDescent="0.25"/>
    <row r="65473" ht="12.75" customHeight="1" x14ac:dyDescent="0.25"/>
    <row r="65474" ht="12.75" customHeight="1" x14ac:dyDescent="0.25"/>
    <row r="65475" ht="12.75" customHeight="1" x14ac:dyDescent="0.25"/>
    <row r="65476" ht="12.75" customHeight="1" x14ac:dyDescent="0.25"/>
    <row r="65477" ht="12.75" customHeight="1" x14ac:dyDescent="0.25"/>
    <row r="65478" ht="12.75" customHeight="1" x14ac:dyDescent="0.25"/>
    <row r="65479" ht="12.75" customHeight="1" x14ac:dyDescent="0.25"/>
    <row r="65480" ht="12.75" customHeight="1" x14ac:dyDescent="0.25"/>
    <row r="65481" ht="12.75" customHeight="1" x14ac:dyDescent="0.25"/>
    <row r="65482" ht="12.75" customHeight="1" x14ac:dyDescent="0.25"/>
    <row r="65483" ht="12.75" customHeight="1" x14ac:dyDescent="0.25"/>
    <row r="65484" ht="12.75" customHeight="1" x14ac:dyDescent="0.25"/>
    <row r="65485" ht="12.75" customHeight="1" x14ac:dyDescent="0.25"/>
    <row r="65486" ht="12.75" customHeight="1" x14ac:dyDescent="0.25"/>
    <row r="65487" ht="12.75" customHeight="1" x14ac:dyDescent="0.25"/>
    <row r="65488" ht="12.75" customHeight="1" x14ac:dyDescent="0.25"/>
    <row r="65489" ht="12.75" customHeight="1" x14ac:dyDescent="0.25"/>
    <row r="65490" ht="12.75" customHeight="1" x14ac:dyDescent="0.25"/>
    <row r="65491" ht="12.75" customHeight="1" x14ac:dyDescent="0.25"/>
    <row r="65492" ht="12.75" customHeight="1" x14ac:dyDescent="0.25"/>
    <row r="65493" ht="12.75" customHeight="1" x14ac:dyDescent="0.25"/>
    <row r="65494" ht="12.75" customHeight="1" x14ac:dyDescent="0.25"/>
    <row r="65495" ht="12.75" customHeight="1" x14ac:dyDescent="0.25"/>
    <row r="65496" ht="12.75" customHeight="1" x14ac:dyDescent="0.25"/>
    <row r="65497" ht="12.75" customHeight="1" x14ac:dyDescent="0.25"/>
    <row r="65498" ht="12.75" customHeight="1" x14ac:dyDescent="0.25"/>
    <row r="65499" ht="12.75" customHeight="1" x14ac:dyDescent="0.25"/>
    <row r="65500" ht="12.75" customHeight="1" x14ac:dyDescent="0.25"/>
    <row r="65501" ht="12.75" customHeight="1" x14ac:dyDescent="0.25"/>
    <row r="65502" ht="12.75" customHeight="1" x14ac:dyDescent="0.25"/>
    <row r="65503" ht="12.75" customHeight="1" x14ac:dyDescent="0.25"/>
    <row r="65504" ht="12.75" customHeight="1" x14ac:dyDescent="0.25"/>
    <row r="65505" ht="12.75" customHeight="1" x14ac:dyDescent="0.25"/>
    <row r="65506" ht="12.75" customHeight="1" x14ac:dyDescent="0.25"/>
    <row r="65507" ht="12.75" customHeight="1" x14ac:dyDescent="0.25"/>
    <row r="65508" ht="12.75" customHeight="1" x14ac:dyDescent="0.25"/>
    <row r="65509" ht="12.75" customHeight="1" x14ac:dyDescent="0.25"/>
    <row r="65510" ht="12.75" customHeight="1" x14ac:dyDescent="0.25"/>
    <row r="65511" ht="12.75" customHeight="1" x14ac:dyDescent="0.25"/>
    <row r="65512" ht="12.75" customHeight="1" x14ac:dyDescent="0.25"/>
    <row r="65513" ht="12.75" customHeight="1" x14ac:dyDescent="0.25"/>
    <row r="65514" ht="12.75" customHeight="1" x14ac:dyDescent="0.25"/>
    <row r="65515" ht="12.75" customHeight="1" x14ac:dyDescent="0.25"/>
    <row r="65516" ht="12.75" customHeight="1" x14ac:dyDescent="0.25"/>
    <row r="65517" ht="12.75" customHeight="1" x14ac:dyDescent="0.25"/>
    <row r="65518" ht="12.75" customHeight="1" x14ac:dyDescent="0.25"/>
    <row r="65519" ht="12.75" customHeight="1" x14ac:dyDescent="0.25"/>
    <row r="65520" ht="12.75" customHeight="1" x14ac:dyDescent="0.25"/>
    <row r="65521" ht="12.75" customHeight="1" x14ac:dyDescent="0.25"/>
    <row r="65522" ht="12.75" customHeight="1" x14ac:dyDescent="0.25"/>
    <row r="65523" ht="12.75" customHeight="1" x14ac:dyDescent="0.25"/>
    <row r="65524" ht="12.75" customHeight="1" x14ac:dyDescent="0.25"/>
    <row r="65525" ht="12.75" customHeight="1" x14ac:dyDescent="0.25"/>
    <row r="65526" ht="12.75" customHeight="1" x14ac:dyDescent="0.25"/>
    <row r="65527" ht="12.75" customHeight="1" x14ac:dyDescent="0.25"/>
    <row r="65528" ht="12.75" customHeight="1" x14ac:dyDescent="0.25"/>
    <row r="65529" ht="12.75" customHeight="1" x14ac:dyDescent="0.25"/>
    <row r="65530" ht="12.75" customHeight="1" x14ac:dyDescent="0.25"/>
    <row r="65531" ht="12.75" customHeight="1" x14ac:dyDescent="0.25"/>
    <row r="65532" ht="12.75" customHeight="1" x14ac:dyDescent="0.25"/>
    <row r="65533" ht="12.75" customHeight="1" x14ac:dyDescent="0.25"/>
    <row r="65534" ht="12.75" customHeight="1" x14ac:dyDescent="0.25"/>
    <row r="65535" ht="12.75" customHeight="1" x14ac:dyDescent="0.25"/>
    <row r="65536" ht="12.75" customHeight="1" x14ac:dyDescent="0.25"/>
  </sheetData>
  <sheetProtection selectLockedCells="1" selectUnlockedCells="1"/>
  <pageMargins left="0.74791666666666667" right="0.74791666666666667" top="0.98402777777777772" bottom="0.98402777777777772"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Salesitem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Antonio Negrini</cp:lastModifiedBy>
  <dcterms:created xsi:type="dcterms:W3CDTF">2021-05-26T12:57:31Z</dcterms:created>
  <dcterms:modified xsi:type="dcterms:W3CDTF">2021-05-26T12:57:31Z</dcterms:modified>
</cp:coreProperties>
</file>