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<sst xmlns="http://schemas.openxmlformats.org/spreadsheetml/2006/main" count="2401" uniqueCount="1254">
  <si>
    <t xml:space="preserve">URL</t>
  </si>
  <si>
    <t xml:space="preserve">SDI ID</t>
  </si>
  <si>
    <t xml:space="preserve">Manufacturer</t>
  </si>
  <si>
    <t xml:space="preserve">Model</t>
  </si>
  <si>
    <t xml:space="preserve">Description</t>
  </si>
  <si>
    <t xml:space="preserve">Quantity</t>
  </si>
  <si>
    <t xml:space="preserve">Version</t>
  </si>
  <si>
    <t xml:space="preserve">Condition</t>
  </si>
  <si>
    <t xml:space="preserve">Vintage</t>
  </si>
  <si>
    <t xml:space="preserve">Comments</t>
  </si>
  <si>
    <t xml:space="preserve">109023</t>
  </si>
  <si>
    <t xml:space="preserve">12 INCH</t>
  </si>
  <si>
    <t xml:space="preserve">Partial</t>
  </si>
  <si>
    <t xml:space="preserve">Wafer fab Line for 65 nm production</t>
  </si>
  <si>
    <t xml:space="preserve">295</t>
  </si>
  <si>
    <t xml:space="preserve">300 mm</t>
  </si>
  <si>
    <t xml:space="preserve">excellent</t>
  </si>
  <si>
    <t xml:space="preserve">-295 items of equipment, all Still installed and in excellent operational 
condition.
-Individual items of equipment may be purchased separately.
-The expected fab out date per item of equipment is indicated in the list.
-Please refer to the attached equipment list to know which items are 
available for purchase.
Manufacturer 	Model 	Process 	Expected Fab-Out Date 	List No.
AMAT 	Centura_2P_4ch 	LP 	09/01/23 	202
AMAT 	Centura_2P_4ch 	LP 	09/01/23 	221
AMAT 	Centura_2P_4ch 	LP 	09/01/23 	222
AMAT 	Opus 	DRY 	T.B.A. 	38
AMAT 	Verity4i+ 	QC 	09/01/23 	253
AMAT 	Verity4i+ 	QC 	11/01/23 	254
AMAT 	Verity4i+ 	QC 	IMMEDIATE 	242
AMAT 	Verity4i+ 	QC 	IMMEDIATE 	243
AMAT 	Verity4i+ 	QC 	IMMEDIATE 	244
AMAT 	Verity4i+ 	QC 	IMMEDIATE 	245
AMAT 	Verity4i+ 	QC 	IMMEDIATE 	246
AMAT 	Verity4i+ 	QC 	IMMEDIATE 	247
ASM 	DragonHP/TEOS 	CVD 	04/01/23 	3
ASM 	DragonHP/TEOS 	CVD 	07/01/23 	1
ASM 	DragonHP/TEOS 	CVD 	08/01/23 	2
ASM 	DragonQCM/TEOS 	CVD 	02/01/24 	4
ASM 	DragonQCM/TEOS 	CVD 	03/01/24 	5
AXCELIS 	LEX3 	IMPLA 	IMMEDIATE 	39
Canon 	ES5a 	Litho 	IMMEDIATE 	64
Canon 	iZ+ 	Litho 	09/01/23 	70
Canon 	iZ+ 	Litho 	09/01/23 	72
Canon 	iZ+ 	Litho 	09/01/23 	74
Canon 	iZ+ 	Litho 	09/01/23 	76
Canon 	iZ+ 	Litho 	09/01/23 	78
Canon 	iZ+ 	Litho 	10/01/23 	80
Canon 	iZa 	Litho 	10/01/23 	82
Canon 	iZa 	Litho 	10/01/23 	84
Canon 	iZa 	Litho 	10/01/23 	86
Canon 	iZa 	Litho 	10/01/23 	88
Canon 	iZa 	Litho 	11/01/23 	90
Canon 	iZa 	Litho 	11/01/23 	92
Canon 	iZa 	Litho 	11/01/23 	94
Canon 	iZa 	Litho 	11/01/23 	122
Canon 	iZa 	Litho 	11/01/23 	124
Canon 	iZa 	Litho 	12/01/23 	96
Canon 	iZa 	Litho 	12/01/23 	98
Canon 	iZa 	Litho 	12/01/23 	126
Canon 	iZa 	Litho 	12/01/23 	128
Canon 	iZa 	Litho 	12/01/23 	130
Canon 	iZa 	Litho 	01/01/24 	132
Canon 	iZa 	Litho 	01/01/24 	134
Canon 	iZa 	Litho 	01/01/24 	136
Canon 	iZa 	Litho 	01/01/24 	138
Canon 	iZa 	Litho 	01/01/24 	140
Canon 	iZa 	Litho 	02/01/24 	142
Canon 	iZa 	Litho 	02/01/24 	144
Canon 	iZa 	Litho 	02/01/24 	146
Canon 	iZa 	Litho 	02/01/24 	148
Canon 	iZa 	Litho 	02/01/24 	150
Canon 	iZa 	Litho 	03/01/24 	152
Canon 	iZa 	Litho 	03/01/24 	154
Canon 	iZa 	Litho 	03/01/24 	156
Canon 	iZa 	Litho 	03/01/24 	158
Canon 	iZa 	Litho 	03/01/24 	160
Canon 	PI-S/R_iZ+ 	Litho 	04/01/23 	49
Canon 	PI-S/R_iZ+ 	Litho 	04/01/23 	100
Canon 	PI-S/R_iZa 	Litho 	08/01/23 	68
CUSTOM 	SC300GX_TDN(12ch) 	WET 	IMMEDIATE 	279
CUSTOM 	SC300GX_TDN(12ch)_O3 	WET 	IMMEDIATE 	259
CUSTOM 	SC300GXII 	WET 	03/01/24 	291
CUSTOM 	SC300GXII 	WET 	03/01/24 	292
CUSTOM 	SC300GXII 	WET 	03/01/24 	293
CUSTOM 	SC300GXII 	WET 	03/01/24 	294
CUSTOM 	SC300GXII 	WET 	03/01/24 	295
DNS 	Duo 	Litho 	IMMEDIATE 	66
DNS 	Duo 	Litho 	IMMEDIATE 	171
DNS 	Duo 	Litho 	IMMEDIATE 	172
DNS 	Duo 	Litho 	IMMEDIATE 	173
DNS 	Duo 	Litho 	IMMEDIATE 	174
DNS 	FC3000 	WET 	05/01/23 	265
DNS 	FC3000 	WET 	05/01/23 	266
DNS 	FC3000 	WET 	06/01/23 	267
DNS 	FC3000 	WET 	06/01/23 	268
DNS 	FC3000(3Chamber) 	WET 	06/01/23 	269
DNS 	FC3000(3Chamber) 	WET 	06/01/23 	270
DNS 	FC3000(3Chamber) 	WET 	07/01/23 	271
DNS 	FC3000(3Chamber) 	WET 	01/01/24 	275
DNS 	FC3000(3Chamber) 	WET 	02/01/24 	276
DNS 	FC3000(4Chamber) 	WET 	11/01/23 	272
DNS 	FC3000(4Chamber) 	WET 	03/01/24 	277
DNS 	FC3100 	WET 	04/01/23 	261
DNS 	FC3100 	WET 	01/12/24 	289
DNS 	FC3100(2Chamber) 	WET 	IMMEDIATE 	255
DNS 	FC3100(2Chamber)_BiCS-M1_1 	WET 	IMMEDIATE 	260
DNS 	FC3100(3Chamber) 	WET 	12/01/23 	278
DNS 	FC3100(3Chamber) 	WET 	IMMEDIATE 	282
DNS 	FC3100(4Chamber) 	WET 	05/01/23 	273
DNS 	FC3100(4Chamber) 	WET 	06/01/23 	274
DNS 	FC3100(4Chamber) 	WET 	IMMEDIATE 	258
DNS 	FC3100(CTC3+DRY-B) 	WET 	IMMEDIATE 	257
DNS 	RF3 	Litho 	08/01/23 	55
DNS 	RF3 	Litho 	11/01/23 	123
DNS 	RF3 	Litho 	11/01/23 	125
DNS 	RF3 	Litho 	01/01/24 	141
DNS 	RF3 	Litho 	02/01/24 	143
DNS 	RF3 	Litho 	02/01/24 	145
DNS 	RF3 	Litho 	02/01/24 	147
DNS 	RF3 	Litho 	02/01/24 	149
DNS 	SU3000 	WET 	03/01/24 	290
DNS 	SU3000(2ch) 	WET 	IMMEDIATE 	280
DNS 	SU3000(2ch)(IPA 	WET 	IMMEDIATE 	287
DNS 	SU3000(2ch)(IPA) 	WET 	IMMEDIATE 	256
DNS 	SU3000(2ch)(IPA) 	WET 	IMMEDIATE 	283
DNS 	SU3000(2ch)(IPA) 	WET 	IMMEDIATE 	284
DNS 	SU3000(2ch)(IPA) 	WET 	IMMEDIATE 	285
DNS 	SU3000(2ch)(IPA) 	WET 	IMMEDIATE 	286
DNS 	SU3000(2ch)(IPA) 	WET 	IMMEDIATE 	288
Hitachi-HT 	CG4000 	QC 	IMMEDIATE 	240
Hitachi-HT 	CG4000 	QC 	IMMEDIATE 	241
Hitachi-HT 	CG4000 	QC 	IMMEDIATE 	249
Hitachi-HT 	CG4000 	QC 	IMMEDIATE 	250
Hitachi-HT 	CG4000 	QC 	IMMEDIATE 	251
Hitachi-HT 	CG4000 	QC 	IMMEDIATE 	252
Hitachi-KE 	Quixace-Ultimate_4L2B 	LP 	IMMEDIATE 	177
KE 	MARORA_3P_4ch_90wph 	DIFF 	03/08/24 	17
KLA-T 	SFS-SP1-DLS 	QC 	IMMEDIATE 	248
Lam 	DV34BF(4ch) 	WET 	IMMEDIATE 	262
Lam 	DV34BF(4ch) 	WET 	IMMEDIATE 	263
Lam 	DV34BF(4ch) 	WET 	IMMEDIATE 	264
Lam 	DV34BF(4ch) 	WET 	IMMEDIATE 	281
Lam 	SABRE 	METAL 	02/22/24 	238
Lam 	SPEEDNeXT 	CVD 	10/01/23 	14
Lam 	Tactras/NV 	DRY 	05/01/23 	35
Lam 	Vector/SiN 	CVD 	IMMEDIATE 	13
Lam 	Vector/SiN 	CVD 	IMMEDIATE 	15
Lam 	VectorExpress(Cu)/TEOS 	CVD 	IMMEDIATE 	9
Lam 	VectorExpress(Cu)/TEOS 	CVD 	IMMEDIATE 	12
Lam 	VectorExpress/SiN 	CVD 	IMMEDIATE 	6
Lam 	VectorExpress/SiN 	CVD 	IMMEDIATE 	7
Lam 	VectorExpress/SiN 	CVD 	IMMEDIATE 	8
Lam 	VectorExpress/TEOS 	CVD 	IMMEDIATE 	10
Lam 	VectorExpress/TEOS 	CVD 	IMMEDIATE 	11
Nikon 	NRM-3100SP 	Litho 	IMMEDIATE 	162
Nikon 	NRM-3100SP 	Litho 	IMMEDIATE 	163
Nikon 	NRM-3100SP 	Litho 	IMMEDIATE 	164
Nikon 	NRM-3100SP 	Litho 	IMMEDIATE 	165
Nikon 	NRM-3100SP 	Litho 	IMMEDIATE 	166
Nikon 	NRM-3100SP 	Litho 	IMMEDIATE 	167
Nikon 	NRM-3100SP 	Litho 	IMMEDIATE 	168
Nikon 	NRM-3100SP 	Litho 	IMMEDIATE 	169
Nikon 	NRM-3100SP 	Litho 	IMMEDIATE 	170
NIKON 	S207D 	Litho 	07/01/23 	108
NIKON 	S207D 	Litho 	07/01/23 	110
NIKON 	S207D 	Litho 	08/01/23 	112
NIKON 	S207D 	Litho 	08/01/23 	114
NIKON 	S207D 	Litho 	01/01/24 	116
NIKON 	S207D 	Litho 	03/01/24 	118
NIKON 	S207D 	Litho 	03/01/24 	120
NIKON 	S308F 	Litho 	10/01/23 	102
NIKON 	S308F 	Litho 	10/01/23 	104
NIKON 	S308F 	Litho 	10/01/23 	106
NIKON 	S308F 	Litho 	01/01/24 	43
NIKON 	S308F 	Litho 	02/01/24 	42
NIKON 	S308F 	Litho 	IMMEDIATE 	41
NIKON 	S609B 	Litho 	IMMEDIATE 	67
Nikon 	SF130 	Litho 	08/01/23 	54
Nikon 	SF130 	Litho 	08/01/23 	56
Nikon 	SF130 	Litho 	08/01/23 	58
Nikon 	SF130 	Litho 	08/01/23 	60
Nikon 	SF130 	Litho 	08/01/23 	62
TEL 	ACT12 	Litho 	04/01/23 	50
TEL 	ACT12 	Litho 	04/01/23 	101
TEL 	ACT12 	Litho 	08/01/23 	69
TEL 	Formula 	DIFF 	11/01/23 	19
TEL 	Formula 	DIFF 	11/01/23 	20
TEL 	Formula 	DIFF 	11/01/23 	21
TEL 	Formula 	DIFF 	11/01/23 	22
TEL 	Formula 	DIFF 	11/01/23 	23
TEL 	Formula 	DIFF 	12/01/23 	24
TEL 	Formula 	DIFF 	12/01/23 	25
TEL 	Formula 	DIFF 	12/01/23 	26
TEL 	Formula 	DIFF 	12/01/23 	27
TEL 	Formula 	DIFF 	12/01/23 	28
TEL 	Formula 	DIFF 	12/01/23 	29
TEL 	Formula 	DIFF 	12/01/23 	30
TEL 	Formula 	DIFF 	12/01/23 	31
TEL 	Formula 	DIFF 	12/01/23 	32
TEL 	Formula 	DIFF 	03/01/24 	33
TEL 	Formula 	DIFF 	03/01/24 	34
TEL 	Formula 	LP 	04/18/23 	184
TEL 	Formula 	LP 	04/18/23 	190
TEL 	Formula 	LP 	07/03/23 	178
TEL 	Formula 	LP 	12/01/23 	217
TEL 	Formula 	LP 	12/01/23 	219
TEL 	Formula 	LP 	01/01/24 	206
TEL 	Formula 	LP 	01/01/24 	220
TEL 	Formula 	LP 	03/01/24 	233
TEL 	Formula 	LP 	03/01/24 	234
TEL 	Formula 	LP 	IMMEDIATE 	179
TEL 	Formula 	LP 	IMMEDIATE 	180
TEL 	Formula 	LP 	IMMEDIATE 	181
TEL 	Formula 	LP 	IMMEDIATE 	182
TEL 	Formula 	LP 	IMMEDIATE 	183
TEL 	Formula 	LP 	IMMEDIATE 	187
TEL 	Formula 	LP 	IMMEDIATE 	188
TEL 	Formula 	LP 	IMMEDIATE 	215
TEL 	Formula 	LP 	IMMEDIATE 	216
TEL 	Formula 	LP 	IMMEDIATE 	218
TEL 	Formula_2L1B 	LP 	05/01/23 	205
TEL 	Formula_2L1B 	LP 	07/03/23 	198
TEL 	Formula_2L1B 	LP 	08/02/23 	199
TEL 	Formula_2L1B 	LP 	08/02/23 	203
TEL 	Formula_2L1B 	LP 	11/01/23 	207
TEL 	Formula_2L1B 	LP 	IMMEDIATE 	185
TEL 	Formula_2L1B 	LP 	IMMEDIATE 	186
TEL 	Formula_2L1B 	LP 	IMMEDIATE 	200
TEL 	Formula_2L1B 	LP 	IMMEDIATE 	201
TEL 	Formula_2L1B 	LP 	IMMEDIATE 	204
TEL 	INDY PE 	LP 	12/01/23 	196
TEL 	INDY PE 	LP 	12/01/23 	197
TEL 	Indy-Plus_4L2B 	LP 	06/01/23 	194
TEL 	Indy-Plus_4L2B 	LP 	06/01/23 	195
TEL 	Indy-Plus_4L2B 	LP 	07/01/23 	193
TEL 	Indy-Plus_4L2B 	LP 	08/01/23 	191
TEL 	Indy-Plus_4L2B 	LP 	08/01/23 	192
TEL 	Indy-Plus_4L2B 	LP 	IMMEDIATE 	208
TEL 	Indy-Plus_5L2B 	LP 	IMMEDIATE 	209
TEL 	Indy-Plus_5L2B 	LP 	IMMEDIATE 	210
TEL 	Indy-Plus_5L2B 	LP 	IMMEDIATE 	211
TEL 	Indy-Plus_5L2B 	LP 	IMMEDIATE 	212
TEL 	Indy-Plus_5L2B 	LP 	IMMEDIATE 	213
TEL 	Indy-Plus_5L2B 	LP 	IMMEDIATE 	214
TEL 	Lithius 	Litho 	07/01/23 	109
TEL 	Lithius 	Litho 	07/01/23 	111
TEL 	Lithius 	Litho 	08/01/23 	57
TEL 	Lithius 	Litho 	08/01/23 	59
TEL 	Lithius 	Litho 	08/01/23 	61
TEL 	Lithius 	Litho 	08/01/23 	63
TEL 	Lithius 	Litho 	08/01/23 	113
TEL 	Lithius 	Litho 	08/01/23 	115
TEL 	Lithius 	Litho 	09/01/23 	71
TEL 	Lithius 	Litho 	09/01/23 	73
TEL 	Lithius 	Litho 	09/01/23 	75
TEL 	Lithius 	Litho 	09/01/23 	77
TEL 	Lithius 	Litho 	09/01/23 	79
TEL 	Lithius 	Litho 	10/01/23 	81
TEL 	Lithius 	Litho 	10/01/23 	83
TEL 	Lithius 	Litho 	10/01/23 	85
TEL 	Lithius 	Litho 	10/01/23 	87
TEL 	Lithius 	Litho 	10/01/23 	89
TEL 	Lithius 	Litho 	10/01/23 	103
TEL 	Lithius 	Litho 	10/01/23 	105
TEL 	Lithius 	Litho 	10/01/23 	107
TEL 	Lithius 	Litho 	11/01/23 	91
TEL 	Lithius 	Litho 	11/01/23 	93
TEL 	Lithius 	Litho 	11/01/23 	95
TEL 	Lithius 	Litho 	12/01/23 	97
TEL 	Lithius 	Litho 	12/01/23 	99
TEL 	Lithius 	Litho 	12/01/23 	127
TEL 	Lithius 	Litho 	12/01/23 	129
TEL 	Lithius 	Litho 	12/01/23 	131
TEL 	Lithius 	Litho 	01/01/24 	53
TEL 	Lithius 	Litho 	01/01/24 	117
TEL 	Lithius 	Litho 	01/01/24 	133
TEL 	Lithius 	Litho 	01/01/24 	135
TEL 	Lithius 	Litho 	01/01/24 	137
TEL 	Lithius 	Litho 	01/01/24 	139
TEL 	Lithius 	Litho 	02/01/24 	52
TEL 	Lithius 	Litho 	02/01/24 	151
TEL 	Lithius 	Litho 	03/01/24 	119
TEL 	Lithius 	Litho 	03/01/24 	121
TEL 	Lithius 	Litho 	03/01/24 	153
TEL 	Lithius 	Litho 	03/01/24 	155
TEL 	Lithius 	Litho 	03/01/24 	157
TEL 	Lithius 	Litho 	03/01/24 	159
TEL 	Lithius 	Litho 	03/01/24 	161
TEL 	Lithius 	Litho 	IMMEDIATE 	51
TEL 	Lithius 	Litho 	IMMEDIATE 	65
TEL 	Lithius Pro 	Litho 	IMMEDIATE 	40
TEL 	Lithius ProV 	Litho 	IMMEDIATE 	175
TEL 	Lithius ProV 	Litho 	IMMEDIATE 	176
TEL 	Lithius(MDV)_105 	Litho 	01/01/24 	44
TEL 	Lithius(MDV)_105 	Litho 	01/01/24 	45
TEL 	Lithius(MDV)_105 	Litho 	01/01/24 	46
TEL 	Lithius(MDV)_105 	Litho 	01/01/24 	47
TEL 	Lithius(MDV)_105 	Litho 	01/01/24 	48
TEL 	Tactras/NV 	DRY 	06/01/23 	37
TEL 	Tactras/NV 	DRY 	07/01/23 	36
TEL 	Trias_SPA-TR_3P_2ch_120wph 	DIFF 	02/15/24 	18
TEL 	Trias_SPA-TR_3P_2ch_90wph 	DIFF 	11/01/20 	16
TEL 	Trias-CVD-TiCl4 	METAL 	04/01/23 	239
TEL 	α303i_5L2B 	LP 	11/15/23 	189
TEL 	α303i_5L2B 	LP 	11/15/23 	223
TEL 	α303i_5L2B 	LP 	12/15/23 	224
TEL 	α303i_5L2B 	LP 	12/15/23 	225
TEL 	α303i_5L2B 	LP 	01/10/24 	228
TEL 	α303i_5L2B 	LP 	01/10/24 	229
TEL 	α303i_5L2B 	LP 	01/15/24 	226
TEL 	α303i_5L2B 	LP 	01/15/24 	227
TEL 	α303i_5L2B 	LP 	02/10/24 	230
TEL 	α303i_5L2B 	LP 	02/15/24 	235
TEL 	α303i_5L2B 	LP 	02/15/24 	236
TEL 	α303i_5L2B 	LP 	03/10/24 	231
TEL 	α303i_5L2B 	LP 	03/10/24 	232
TEL 	α303i_5L2B 	LP 	03/15/24 	237
 </t>
  </si>
  <si>
    <t xml:space="preserve">106039</t>
  </si>
  <si>
    <t xml:space="preserve">6 inch</t>
  </si>
  <si>
    <t xml:space="preserve">Complete</t>
  </si>
  <si>
    <t xml:space="preserve">MEMS Production Facility for Sale</t>
  </si>
  <si>
    <t xml:space="preserve">1</t>
  </si>
  <si>
    <t xml:space="preserve">4 inch and 6 inch</t>
  </si>
  <si>
    <t xml:space="preserve">Complete MEMS production facility for sale.
-Items for sale include the entire cleanroom facility, its utilities, and 
equipment.
-Devices being manufactured: Pressure and Flow Sensors
-Approx. production capacity: 100 wpm
-Design rule: 1 uM
-Overall facility mq: 415
-80 m2 class 100 cleanroom
Cleanroom Equipment
All equipment is capable of processing both 4-inch wafers and
6-inch wafers, with a few tools also being capable of running
8-inch wafers. The toolset includes:
- Sputter Deposition System
- E-Beam Evaporator
- High Temperature Furnaces
- Plasma Oxygen Asher
- Solvent Bench
- Acid/Base Benches
- Photo-Resist Spinner
- Rinser/Dryer Tools (4 sets)
- Nanoscope
- Programmable Ovens
- EVG Aligners, 2 sets
- Bonder, 2 sets (anodic, thermal, fusion)
- Mega Sonic Cleaner
- Ultra Sonic cleaner/liftoff
- Screen printer for glass frit printing
- Matrix System Photo Resist Stripper
- Automated Wafer Lithography Track
- Wafer Scrubber
- EDP Reactor Cell
A full equipment list is available on request.
Machine Shop
A machine shop is included with the facility.
Main equipment:-
- CNC Milling and Drilling Machines
- 6-inch Disc Sander, 7-inch Metal Cutting Band Saw, 20-inch
Vertical Band Saw
- Lathe
- Milling and Drilling Machines (Acra &amp; Lagun-Republic)
Centralized Utilities
- DI Water
- Pure Nitrogen
- Comprehensive Piped Waste Management System
- Compressed Air (multiple generators)
- Vacuum
- Chilled Water
- Fire and Security Monitoring System
- Dedicated Power Supply (480 V, 208 V, 3 phase)
- Uninterrupted Power Supply for the Entire Cleanroom Facility
- High-Speed Digital Telephone &amp; Computer Network System
Process Capabilities:-
- Photolithography
- Wafer-to-wafer alignment
- Double-side alignment and photolithography
- Shadow Mask alignment
- Wet chemical processes for a variety of applications (standard wafer 
clean and chemical
processing for cleaning, etching, photolithography, electroplating, etc.)
- Silicon etching (EDP, KOH and HF/HN- 3 )
- Thermal Oxidation
- Boron Diffusion
- Thermal Annealing
- Evaporation
- Sputtering
- Anodic Bonding
- Pre-Fusion &amp; Fusion Bonding
- Plasma Asher
- Mega Sonic Cleaning
- Ultrasonic cleaning
- Liftoff
- Wyk- (optical surface profilometer)
- Dektak (step measurement)
- Nanoscope (film thickness measurement)</t>
  </si>
  <si>
    <t xml:space="preserve">108975</t>
  </si>
  <si>
    <t xml:space="preserve">8 inch</t>
  </si>
  <si>
    <t xml:space="preserve">Wafer fab Line</t>
  </si>
  <si>
    <t xml:space="preserve">200 mm</t>
  </si>
  <si>
    <t xml:space="preserve">35,000 WPM
200 mm wafers, Ballroom type cleanroom with SMIF loading
Process technology: 180 nm to 700 nm
Wafer types run: Compound Semi, Silicon
Technologies produced: Mosfets, Igbt, CMOS
Currently operational</t>
  </si>
  <si>
    <t xml:space="preserve">108645</t>
  </si>
  <si>
    <t xml:space="preserve">8 inch / 6 inch</t>
  </si>
  <si>
    <t xml:space="preserve">Bumping Wafer Fab Line</t>
  </si>
  <si>
    <t xml:space="preserve">79</t>
  </si>
  <si>
    <t xml:space="preserve">150 mm / 200 mm</t>
  </si>
  <si>
    <t xml:space="preserve">good</t>
  </si>
  <si>
    <t xml:space="preserve">The following list of equipment has been used for the manufacture of 
advanced wafer bumping microchips.
The design rule was around an average of 1 uM.
Equipment was purchased in the range 1995 up until 2015.
The equipment was shut down in August 2022, and removed from the fab to 
warehouse storage by professional engineers.
Individual items are available for purchase.
Configurations are available on request.
Here follows the equipment list.
SDI ID 	Manufacturer 	Model 	Description 	Version 	Condition 	Vintage
106418 	Alessi 	REL-4100A 	Manual Prober 	150 mm/200 mm 	good 	01.06.2000
106419 	AMERIMADE 	6ft-fh-ss 	RESIST STRIP MANUAL WET BENCH 	150 mm/200 mm 	
good 	 
106427 	Blue M 	CC-13-C-P-B 	Blue M CC-13-C-P-B 	150 mm/200 mm 	  	 
106429 	Blue M 	DCC -1406-E-MP550 	Blue M Oven 	150 mm/200 mm 	excellent 	 
106430 	Blue M 	DCC 1406 E MP550 	Blue M Oven 	150 mm/200 mm 	excellent 	 
106431 	Blue M 	DCC-1406-B-MP550 	Blue M Oven 	Facilities 	excellent 	 
108644 	Buehler 	Ecomet 6 	Variable speed benchtop grinder 	150 mm/200 mm 	
good 	01.06.2006
106521 	Custom 	Polypropylene 3 ft Bench 	3ft Develop Hood Positive Resist 
Batch 	150 mm/200 mm 	good 	 
106440 	CUSTOM 	CUSTOM 	Granite Table and Drop Gauge used for post-grinding 
wafer thickness measurement 	150 mm/200 mm 	excellent 	 
108642 	Dage 	4000 	Bond Pull tester 	Assembly 	good 	01.06.2006
106447 	Dage 	4000 	DAGE 4000 SHEAR TESTER 	150 mm/200 mm 	good 	
01.06.2000
106448 	Dage 	4000 	OPS DAGE 4000 SHEAR TESTER w/computer 	150 mm/200 mm 	
good 	 
106482 	Datacon 	CS1250 	Die Pick and Sort to tape reel 	150 mm/200 mm/300 
MM 	excellent 	 
106449 	DEK 	Horizon 03iX - Model 710 	Solder / Paste Print Machine 	SMT 	
good 	01.06.2014
106450 	Delta 	4CJ 	Photoresist Coater 	150 mm/200 mm 	poor 	01.02.2005
106451 	Delta 	5AQ 	Positive Photoresist Developer 	200 mm 	good 	
01.06.2005
106454 	Delta 	6CV 	Photoresist Developer 	150 mm/200 mm 	good 	01.10.2006
106456 	Delta 	Custom 	DI Wafer Cleaner 	150 mm/200 mm 	good 	01.06.2005
106458 	Delta 	CUSTOM 	DI Wafer Cleaner 	150 mm/200 mm 	excellent 	 
106461 	Disco 	DFD6361 	DICING SAW 	200 mm 	excellent 	01.11.2009
106462 	Disco 	DFD6362 	DICING SAW 	150 mm/200 mm 	excellent 	01.05.2016
106463 	Disco 	DFD651 	8" Dual Spindle Automated DICING Saw 	150 mm/200 mm 	
good 	01.06.1995
106464 	Disco 	DFD651 	DICING SAW 	150 mm/200 mm 	good 	01.06.2000
106466 	ECI 	QL-10-EX 	PLATING BATH ANALYSER 	Facilities 	excellent 	 
106467 	EO Technic 	CSM-2000 	CHIP SCALE LASER MARKER 	150 mm/200 mm 	
excellent 	01.06.2002
108641 	EO TECHNICS 	CSM 2000 	Chip scale laser wafer marker 	150 mm/200 mm 	
good 	01.06.2006
106469 	EO Technics 	CSM2000 	CHIP SCALE LASER MARKER 	150 mm/200 mm 	
excellent 	 
106470 	EO TECHNICS 	CSM2000 	CHIP SCALE LASER MARKER 	200 mm 	good 	
01.06.2005
106475 	Furukawa 	UVW-102M 	FURUKAWA UV-102 SEMI AUTO UV CURE SYSTEM 	N/A 	
106476 	GPD 	PBFT856VS 	Pull Force Tester 	150 mm/200 mm 	good 	01.06.2000
106479 	Highmax 	HIGHMAX UV-200 	Highmax UV-200 Curing System 	150 mm/200 
mm 	  	 
106504 	Irvine Optical 	Auto Wafer Loader Microscope Inspection 	WAFER 
INSPECTION MICROSCOPE WITH AUTOLOADER 	200 mm 	good 	01.06.1990
106481 	KLA Tencor 	AIT I 	Patterned Surface Inspection System 	150 mm/200 
mm 	good 	01.06.1995
106484 	Laurier 	DS-7000T/R 	Die Pick and Sort 	150 mm/200 mm 	good 	
01.11.1999
106485 	Leica 	LEICA INM20 	Microscope inspection station 	200 mm 	good 	
01.06.1995
106486 	Lintec 	RAD-2000F / 8 	LINTEC UV CURE TOOL 	150 mm/200 mm 	
excellent 	01.07.2018
106487 	Lintec 	RAD-2500 	Lintec Wafter Mounter RAD2500 	150 mm/200 mm 	
excellent 	 
106488 	Lintec 	RAD-2500M/8 	Wafer mounter 	150 mm/200 mm 	excellent 	
01.06.2001
106492 	MEI 	  	MEI Cassette Cleaner 	200 mm 	excellent 	 
106496 	Milara 	Milara MTW-1 	Milara MiniTouch MTW-1 Wafer Screen Printer 	
150 mm/200 mm 	  	 
106495 	Milara 	Milara MTW-1 	Milara MiniTouch MTW-1 Wafer Screen Printer 	
150 mm/200 mm 	  	 
106497 	Muhlbauer 	DS 10000 	DSD HIGH SPEED TAPE AND REEL SYSTEM 	ASSEMBLY 	
excellent 	01.06.2006
106498 	Muhlbauer 	DS 10000 	Muhlbauer DS10000 	150 mm/200 mm 	  	 
106503 	Nikon 	Auto Wafer Loader for Microscope Inspection 	WAFER 
INSPECTION MICROSCOPE 	150 mm/200 mm 	excellent 	 
106511 	Nikon 	SMZ 	Boom Microscope with Schott Illuminator, on stand, with 
flat base plate 	Assembly 	good 	 
108643 	Nikon 	Eclipse L200 	Wafer Inspection Microscope 	150 mm/200 mm 	
good 	01.06.2006
106513 	OAI 	CUSTOM 	OI Analytical Model 1088 	150 mm/200 mm 	  	 
106420 	Rudolph 	NSX 115 	Automated Defect Inspection 	200 mm 	excellent 	 
106421 	Rudolph 	NSX 95 	Automated Macro Defect Inspection 	150 mm/200 mm 	
excellent 	 
106422 	Rudolph 	NSX-105 	Automated Defect Inspection 	150 mm/200 mm 	
excellent 	 
106423 	Rudolph 	NSX-105d1 	Automated Defect Inspection 	150 mm/200 mm 	
excellent 	 
106424 	Rudolph 	NSX-95 	Automated Macro Defect Inspection 	150 mm/200 mm 	
excellent 	 
106425 	Rudolph 	NSX-95 	Manual Macro Wafer Defect Inspection 	150 mm/200 
mm 	excellent 	 
106523 	S Cubed 	N/A 	S Cubed Spin Coat Bake System 	Clamshell 	  	 
106527 	Semitool 	SAT2081D2PCCU 	OEM SAT Spray Acid Etch Tool 	Clamshell 	
excellent 	 
106528 	Semitool 	SST-C-221-280 	Semitool Spray Solvent 	150 mm / 200 mm 	
excellent 	 
106514 	SFI 	Endeavor 8600 	PVD cluster tool 	200 mm 	good 	 
106515 	SFI 	Endeavor 8600 	PVD cluster tool 	150 mm 	good 	01.06.2000
106516 	SFI 	Endeavor 8600 	PVD cluster tool 	150 mm 	good 	 
106517 	SFI 	Endeavor 8600 	PVD cluster tool 	150 mm/200 mm 	missing parts 	
01.06.1990
106533 	Sikama 	Falcon 8500 	REFLOW OVEN 	SMT 	good 	01.06.2015
106535 	SUSS Microtec 	ACS200 	Automated Photoresist Coater 	200 mm 	
excellent 	 
106536 	SUSS Microtec 	ACS200 	Automated Photoresist Coater 	150 mm/200 mm 	
good 	 
106537 	SUSS Microtec 	ACS200 Classic 	Automated Photoresist Coater 	200 mm 	
excellent 	 
106538 	SUSS Microtec 	ACS200 Classic 	Automated Photoresist Coater 	150 
mm/200 mm 	excellent 	 
106539 	SUSS Microtec 	ACS200 Plus 	Automated Photoresist Coater 	150 
mm/200 mm 	good 	 
106541 	SUSS Microtec 	MA200 	MASK ALIGNER 	150 mm/200 mm 	good 	
01.06.1999
106544 	Takatori 	ATM-1100E 	Film Laminator - Taping Machine 	150 mm/200 mm 	
good 	01.06.1995
106551 	TT Vision 	T-224X 	TT Vision - Post Tape Inspection 	  	  	 
106552 	Ultra Fab 	No Model Number 	4ft Poly Pro Wet Bench 	150 mm/200 mm 	
106553 	Ultratech 	4700 	Stepper 	150 mm/200 mm 	good 	01.06.1996
106554 	Ultratech 	6700 	Stepper 	150 mm/200 mm 	good 	 
106556 	Ultratech 	Saturn Spectrum 3e 	GHI line stepper 	150 mm/200 mm 	
good 	01.06.2003
108640 	Ultratech 	Saturn Spectrum 3 	GHI line stepper 	150 mm/200 mm 	
good 	 
106557 	Ultron 	UH108 	Ultron Tabletop Laminator 	150 mm/200 mm 	good 	
01.06.2005
106558 	Ultron 	UH108 	Ultron Tabletop Laminator 	N/A 	excellent 	 
106559 	Ultron 	UHI08-12 	Ultron Tabletop Laminator 	200 mm / 300 MM 	good 	
106560 	V-Tek 	TM-330 	TM-330 	150 mm/200 mm 	  	 
106563 	Veeco Wyko 	NT3300 	3D Bump Height (Veeco) 	150 mm/200 mm 	good 	 
 </t>
  </si>
  <si>
    <t xml:space="preserve">108942</t>
  </si>
  <si>
    <t xml:space="preserve">Accretech</t>
  </si>
  <si>
    <t xml:space="preserve">UF3000</t>
  </si>
  <si>
    <t xml:space="preserve">Prober</t>
  </si>
  <si>
    <t xml:space="preserve">6</t>
  </si>
  <si>
    <t xml:space="preserve">108791</t>
  </si>
  <si>
    <t xml:space="preserve">ADE</t>
  </si>
  <si>
    <t xml:space="preserve">5810</t>
  </si>
  <si>
    <t xml:space="preserve">Non-Contact Capacitance Gauging Module with 2ea ADE 2248 Probes</t>
  </si>
  <si>
    <t xml:space="preserve">IN USA</t>
  </si>
  <si>
    <t xml:space="preserve">108792</t>
  </si>
  <si>
    <t xml:space="preserve">6033</t>
  </si>
  <si>
    <t xml:space="preserve">Wafer Thickness Tester</t>
  </si>
  <si>
    <t xml:space="preserve">108793</t>
  </si>
  <si>
    <t xml:space="preserve">6033T</t>
  </si>
  <si>
    <t xml:space="preserve">108619</t>
  </si>
  <si>
    <t xml:space="preserve">ADIXEN</t>
  </si>
  <si>
    <t xml:space="preserve">A101L</t>
  </si>
  <si>
    <t xml:space="preserve">Vacuum Pump</t>
  </si>
  <si>
    <t xml:space="preserve">40</t>
  </si>
  <si>
    <t xml:space="preserve">PUMP</t>
  </si>
  <si>
    <t xml:space="preserve">De-installed, warehoused. Can be inspected by appointment.</t>
  </si>
  <si>
    <t xml:space="preserve">108618</t>
  </si>
  <si>
    <t xml:space="preserve">ADP122LM</t>
  </si>
  <si>
    <t xml:space="preserve">2</t>
  </si>
  <si>
    <t xml:space="preserve">108617</t>
  </si>
  <si>
    <t xml:space="preserve">ADS1202H</t>
  </si>
  <si>
    <t xml:space="preserve">26</t>
  </si>
  <si>
    <t xml:space="preserve">108616</t>
  </si>
  <si>
    <t xml:space="preserve">ADS1202P</t>
  </si>
  <si>
    <t xml:space="preserve">5</t>
  </si>
  <si>
    <t xml:space="preserve">108615</t>
  </si>
  <si>
    <t xml:space="preserve">ADS501</t>
  </si>
  <si>
    <t xml:space="preserve">109005</t>
  </si>
  <si>
    <t xml:space="preserve">Agar</t>
  </si>
  <si>
    <t xml:space="preserve">Sputter Coater</t>
  </si>
  <si>
    <t xml:space="preserve">Sputter Coater for SEM Sample preparation</t>
  </si>
  <si>
    <t xml:space="preserve">Laboratory</t>
  </si>
  <si>
    <t xml:space="preserve">-Has seen low usage in an R and D environment
-EU voltage set up
-has CE mark-Still installed and operational
-Can be inspected by appointment</t>
  </si>
  <si>
    <t xml:space="preserve">109003</t>
  </si>
  <si>
    <t xml:space="preserve">Air Science</t>
  </si>
  <si>
    <t xml:space="preserve">LF Series</t>
  </si>
  <si>
    <t xml:space="preserve">Laminar Flow Hood</t>
  </si>
  <si>
    <t xml:space="preserve">-Still installed
-Can be inspected by appointment
-Has seen low usage in an R and D environment
-EU voltage set up
-has CE mark</t>
  </si>
  <si>
    <t xml:space="preserve">109002</t>
  </si>
  <si>
    <t xml:space="preserve">Purair</t>
  </si>
  <si>
    <t xml:space="preserve">Recirculating Fume hood with Charcoal Filters</t>
  </si>
  <si>
    <t xml:space="preserve">-Still installed
-Can be inspected by appointment
-Has seen low usage in an R and D environment
-EU voltage set up
-has CE mark
Air Science recirculating fume hood with charcoal
filters
• Various hot plates, stirrers and spin coaters inside</t>
  </si>
  <si>
    <t xml:space="preserve">106999</t>
  </si>
  <si>
    <t xml:space="preserve">Aixtron</t>
  </si>
  <si>
    <t xml:space="preserve">CRIUS II XL</t>
  </si>
  <si>
    <t xml:space="preserve">GaN MOCVD Reactor with 7 x 6" Close Coupled Showerhead</t>
  </si>
  <si>
    <t xml:space="preserve">150 mm</t>
  </si>
  <si>
    <t xml:space="preserve">Good used condition. Fitted with 7 x 6 inch close coupled showerhead. Was 
recently deinstalled and moved to the warehouse. Can be inspected by 
appointment.Options fitted:
EpiTT
EpiCurve
Pyro reflectance 405nm, 950nm
ARGUS</t>
  </si>
  <si>
    <t xml:space="preserve">108723</t>
  </si>
  <si>
    <t xml:space="preserve">AKRION</t>
  </si>
  <si>
    <t xml:space="preserve">V2-HL.2000</t>
  </si>
  <si>
    <t xml:space="preserve">Acid Wet Bench</t>
  </si>
  <si>
    <t xml:space="preserve">150  mm</t>
  </si>
  <si>
    <t xml:space="preserve">Hybrid-Linear Automatic Acid Wet Station with Robotic Transfer (New), for 
Dual 150mm Cassettes
No PC inc;luded
Wafer Size Range  	 
  Maximum  	200 mm
  Set Size  	150 mm
Number of Positions  	3
Number of Robots  	1
Automatic Wafer Transfer  	YES
Automatic Wafer Transfer Type  	Robotic
Controller Type  	PLC Controller Type
Other Information  	
    * Serial Number 5715-01
    * PLC Controlled
    * Constructed of Corzan 4910 CPVC
    * TANK 1: PVDF Dual 8” DI/Chrome Etch - Ambient Recirc Bath
    * TANK 2: PVDF Dual 6” DI Dragout - Ambient Static Bath
    * TANK 3: PVDF Dual 6” QDR - Cold
 </t>
  </si>
  <si>
    <t xml:space="preserve">108722</t>
  </si>
  <si>
    <t xml:space="preserve">V2-SA.3200</t>
  </si>
  <si>
    <t xml:space="preserve">Wet Process Station Including Tanks</t>
  </si>
  <si>
    <t xml:space="preserve">Linear robotic transfer
Constructed of Corzan 4910 CPVC
Process tank interior dimensions are 3 ea - 16” x 9” x 10” (d).
  3 ea - QDR tank interior dimensions are 16” x 9” x 9” (d). 
Unused system
    * 3ea UP AKRION Model UP-ATA Robots w/Controllers
    * 4ea Temperature Controlled PVDF Process Baths 16” x 9” x 10”(id)
      w/Re-circulation and Filtration
    * 3ea PVDF QDR tanks 16” x 9” x 9” (id) w/Lid Spray
    * SIEMENS PLC Control System
    * 3ea IWAKI WALCHEM CORP. Model MD 100LFY-1 Magnet Pump
    * 1ea TREBOR Magnum 610 Pump
    * 4ea WAFAB Heat Exchangers</t>
  </si>
  <si>
    <t xml:space="preserve">108712</t>
  </si>
  <si>
    <t xml:space="preserve">AKT</t>
  </si>
  <si>
    <t xml:space="preserve">1600</t>
  </si>
  <si>
    <t xml:space="preserve">PECVD Gen 2 PECVD deposition system</t>
  </si>
  <si>
    <t xml:space="preserve">Gen 2</t>
  </si>
  <si>
    <t xml:space="preserve">Please find attached the pictures of the AKT 1600 machine we have 
available.
As you can see its a 100% complete machine including chillers interconnect 
cables and so on.
This machine is also equipped with remote plasma units that will 
significant reduce the amount of chamber PM’s and chemicals needed to 
operate.
Machine has been installed and running production (R&amp;D)  for 7 years in day 
shift operation, saying this parts like RF generators / matches are in good 
condition.
Configuration:-
Configuration:-
AKT 1600 PECVD
Software rev: AKT7.3
1. Mainframe
5 x CVD process chambers
2 x loadlocks
1 x AKT vacuum robot
ChA chamber controller
0240-67523
Rev 06
s/n 675230014
Date 9/6/05
ChB chamber controller
0240-67523
Rev 06
s/n 675230015
Date 9/6/05
ChC chamber controller
0240-67523
Rev 06
s/n 675230016
Date 9/6/05
ChD chamber controller
0240-67523
Rev 06
s/n 675230017
Date 9/6/05
ChE chamber controller
0240-67523
Rev 09
s/n 675230038
Date 2/5/08
2. Front end load station
4 x cassette load stations
1 x AKT track robot
3. System controller
VME, DIO, PSU &amp; circuit breakers
4. Gasboxes
2 x gasboxes with MFCs &amp; manual valves
Configuration:-
NF3   
Ar   
N2O   
NH3   
N2   
SiH4   
B2H6_H2    H2   
Ph3_H2
5. Heat exchanger
REX F900
6. Main AC box
208VAC input
Full load 240A
4 x RF generators
ChA Generator
AdTec AX2000 EUII
s/n 10124200585
ChB Generator
AdTec AX2000 EUII
s/n 10124200584
ChC Generator
AdTec AX2000 EUII
s/n 10124200582
ChD Generator
AdTec AX2000 EUII
s/n 10124200583
ChE Generator
AdTec AX2000 EUII
s/n 10124200656
7. Sun workstation controller    Sunblade 150 computer
</t>
  </si>
  <si>
    <t xml:space="preserve">108798</t>
  </si>
  <si>
    <t xml:space="preserve">ALESSI</t>
  </si>
  <si>
    <t xml:space="preserve">REL- Series 5000</t>
  </si>
  <si>
    <t xml:space="preserve">Analytical Prober with Mitutoyo FS-70 Zoom Microscope with LWD Objective Lenses, New Wave QuikLaze 532/355 Laser with 50X Lens, Missing Computer</t>
  </si>
  <si>
    <t xml:space="preserve">106418</t>
  </si>
  <si>
    <t xml:space="preserve">Alessi</t>
  </si>
  <si>
    <t xml:space="preserve">REL-4100A</t>
  </si>
  <si>
    <t xml:space="preserve">Manual Prober </t>
  </si>
  <si>
    <t xml:space="preserve">150 mm/200 mm</t>
  </si>
  <si>
    <t xml:space="preserve">Shut down in Fab. Needs to be removed in the next few weeks.
Dark box not included, hence lower price</t>
  </si>
  <si>
    <t xml:space="preserve">108726</t>
  </si>
  <si>
    <t xml:space="preserve">REL-4500</t>
  </si>
  <si>
    <t xml:space="preserve">Analytical Wafer Prober with 6" (dia.) Gold Plated Chuck</t>
  </si>
  <si>
    <t xml:space="preserve">     ·    6” (dia.) Gold Plated Wafer Vacuum Chuck
     ·    6” X 6” XY Movement with Manual Control
     ·    Magnetic Platen with Micropositioner Vacuum &amp; Signal Ports
     ·    3ea MICROPANIPULATOR Micropositioner
     ·    BAUSCH &amp; LOMB MicroZoom Microscope
      ·         2.25X, 8X &amp; 25X Long Working Distance Objective Lenses
      ·         Trinocular Viewing Head with Camera Port &amp; 10X Eyepieces
      ·         6V 20W Halogen Lamp Vertical Illuminator</t>
  </si>
  <si>
    <t xml:space="preserve">108799</t>
  </si>
  <si>
    <t xml:space="preserve">ALESSI </t>
  </si>
  <si>
    <t xml:space="preserve">Analytical Prober</t>
  </si>
  <si>
    <t xml:space="preserve">108978</t>
  </si>
  <si>
    <t xml:space="preserve">AMAT</t>
  </si>
  <si>
    <t xml:space="preserve">0010-36736</t>
  </si>
  <si>
    <t xml:space="preserve">Heater</t>
  </si>
  <si>
    <t xml:space="preserve">as new</t>
  </si>
  <si>
    <t xml:space="preserve">New unit</t>
  </si>
  <si>
    <t xml:space="preserve">106419</t>
  </si>
  <si>
    <t xml:space="preserve">AMERIMADE</t>
  </si>
  <si>
    <t xml:space="preserve">6ft-fh-ss</t>
  </si>
  <si>
    <t xml:space="preserve">RESIST STRIP MANUAL WET BENCH</t>
  </si>
  <si>
    <t xml:space="preserve">Manual SOLVENT WET BENCH.
Shut down in Fab. Needs to be removed in the next few weeks.</t>
  </si>
  <si>
    <t xml:space="preserve">106883</t>
  </si>
  <si>
    <t xml:space="preserve">APEX</t>
  </si>
  <si>
    <t xml:space="preserve">5513</t>
  </si>
  <si>
    <t xml:space="preserve">RF Generator</t>
  </si>
  <si>
    <t xml:space="preserve">4</t>
  </si>
  <si>
    <t xml:space="preserve">Spares</t>
  </si>
  <si>
    <t xml:space="preserve">-IN EXCELLENT CONDITION WITH NO KNOWN MISSING OR BROKEN PARTS.
-CAN BE INSPECTED BY APPOINTMENT.</t>
  </si>
  <si>
    <t xml:space="preserve">108705</t>
  </si>
  <si>
    <t xml:space="preserve">Applied Materials</t>
  </si>
  <si>
    <t xml:space="preserve">Centura 5200 MxP Chamber</t>
  </si>
  <si>
    <t xml:space="preserve">MxP Etching Chamber</t>
  </si>
  <si>
    <t xml:space="preserve">200mm , with ESC . Complete incl Edwards/Seiko Seiki Turbo, RF-Match</t>
  </si>
  <si>
    <t xml:space="preserve">106983</t>
  </si>
  <si>
    <t xml:space="preserve">Desica</t>
  </si>
  <si>
    <t xml:space="preserve">CMP Cleaning system</t>
  </si>
  <si>
    <t xml:space="preserve">106984</t>
  </si>
  <si>
    <t xml:space="preserve">Kawasaki 4.0</t>
  </si>
  <si>
    <t xml:space="preserve">Fab Interface Module</t>
  </si>
  <si>
    <t xml:space="preserve">106982</t>
  </si>
  <si>
    <t xml:space="preserve">Mesa</t>
  </si>
  <si>
    <t xml:space="preserve">CMP cleaning system</t>
  </si>
  <si>
    <t xml:space="preserve">108699</t>
  </si>
  <si>
    <t xml:space="preserve">Oasis</t>
  </si>
  <si>
    <t xml:space="preserve">HF Wafer cleaning system</t>
  </si>
  <si>
    <t xml:space="preserve">300 MM</t>
  </si>
  <si>
    <t xml:space="preserve">Software revision:OA_B3.0_38 ChA Axiom (Dry strip) ChB Tempest (Wet etch, 
NH4OH, H2O2, HF) ChD Tempest (Wet etch, NH4OH, H2O2, HF) Modules: Mainframe 
FI (Yaskawa robot) Bulkfill Chemical cabinet Rotary vacuum pump (for ChA) 
Main AC box Generator rack Connection details:208V 3phase 50/60Hz 240A</t>
  </si>
  <si>
    <t xml:space="preserve">108254</t>
  </si>
  <si>
    <t xml:space="preserve">P5000</t>
  </si>
  <si>
    <t xml:space="preserve">CVD system with 4 x DXZ chambers, Silane process</t>
  </si>
  <si>
    <t xml:space="preserve">ce marked. Was refurbished in 2001.</t>
  </si>
  <si>
    <t xml:space="preserve">108363</t>
  </si>
  <si>
    <t xml:space="preserve">Producer GT PECVD TEOS</t>
  </si>
  <si>
    <t xml:space="preserve">PECVD (Chemical Vapor Deposition)</t>
  </si>
  <si>
    <t xml:space="preserve">108364</t>
  </si>
  <si>
    <t xml:space="preserve">Producer GT Selectra</t>
  </si>
  <si>
    <t xml:space="preserve">Selective Etch</t>
  </si>
  <si>
    <t xml:space="preserve">106980</t>
  </si>
  <si>
    <t xml:space="preserve">Reflexion</t>
  </si>
  <si>
    <t xml:space="preserve">CMP system</t>
  </si>
  <si>
    <t xml:space="preserve">106981</t>
  </si>
  <si>
    <t xml:space="preserve">Reflexion LK</t>
  </si>
  <si>
    <t xml:space="preserve">108369</t>
  </si>
  <si>
    <t xml:space="preserve">Reflexion LK - Poly/STI</t>
  </si>
  <si>
    <t xml:space="preserve">Poly/STI CMP</t>
  </si>
  <si>
    <t xml:space="preserve">108371</t>
  </si>
  <si>
    <t xml:space="preserve">Reflexion LK Oxide</t>
  </si>
  <si>
    <t xml:space="preserve">Dielectric CMP</t>
  </si>
  <si>
    <t xml:space="preserve">9</t>
  </si>
  <si>
    <t xml:space="preserve">108713</t>
  </si>
  <si>
    <t xml:space="preserve">ASM</t>
  </si>
  <si>
    <t xml:space="preserve">A400 HT </t>
  </si>
  <si>
    <t xml:space="preserve">Vertical Furnace Oxide/Poly</t>
  </si>
  <si>
    <t xml:space="preserve">refurbished</t>
  </si>
  <si>
    <t xml:space="preserve">Deinstalled, Warehoused. Can be inspected by appointment
Basic configuration:
• ASMi A400 HT Oxide / Poly
• Vintage 2003
• Dual reactors /Dual boats
• Boat Rotation (poly)
• 5 temperature zones
• New CE certification</t>
  </si>
  <si>
    <t xml:space="preserve">108938</t>
  </si>
  <si>
    <t xml:space="preserve">ASML</t>
  </si>
  <si>
    <t xml:space="preserve">AT1100B Twinscan</t>
  </si>
  <si>
    <t xml:space="preserve">DUV Lithography exposure system 193 nm</t>
  </si>
  <si>
    <t xml:space="preserve">200 mm and 300 mm</t>
  </si>
  <si>
    <t xml:space="preserve">-STILL INSTALLED AND OPERATIONAL IN THE FAB
-CAN BE DEMOED WORKING
-LENS DATA AVAILABLE ON REQUEST
-SEE ATTACHED PHOTOS TO SEE THE CURRENT CONDITION
The ASML AT 1100 Twinscan lithography system is designed to enable 100 nm 
volume manufacturing of 300 mm wafers.
The Zeiss Starlith 1100 lens uses ArF illumination, has 80,000 pixels and a 
numerical aperture variable between 0.75 to 0.50.
Calcium Fluoride (CaF2) is used for critical lens elements.
High transmission coatings are used to increase available illumination.
The lens is designed for low aberrations.
With a a 20 watt, 4 kHz laser, throughput is around 100 wph for a 10 mJ/cm2 
dose.
The system uses a Twinscan stage, which is designed to allow better 
focusing by pre-scanning the wafer at a separate metrology position where 
the wafer is fully mapped in 3D prior to the second exposure stage. By 
aligning the wafer on the metrology stage, better throughput and intensity 
are also achieved.The scan speed of the twinscan stage is 320 mm. The 
system features z- interferometers for focus control.
The lens is balanced to allow 70 nm dynamics.
Key performance specifications:-
    * Variable NA 0.75 to 0.50
    * Resolution better than or equal to 100 nm
    * Field size 26 mm x 32 mm
    * Laser: 20 Watt 4 kHz
    * Overlay to within 20 nm
    * Throughput 93 wph or better
Laser type: Cymer Nanolith 7600
Track interface type: FSI Polaris
Recent lens data is available by request.</t>
  </si>
  <si>
    <t xml:space="preserve">106962</t>
  </si>
  <si>
    <t xml:space="preserve">PAS5500-400D</t>
  </si>
  <si>
    <t xml:space="preserve">i-line scanner (Missing Parts)</t>
  </si>
  <si>
    <t xml:space="preserve">missing parts</t>
  </si>
  <si>
    <t xml:space="preserve">-Stored in the cleanroom
-Not currently operational
-Missing parts:-
1.Wafer stage
2.Reticle Stage
3.WPS unit
4.WTS
5.Rema Blade unit
6.Off Access alignment
7.ARMS grippers
8.Level sensor
The lens has been assessed. It has been found that the lens is not effected 
by the other missing parts the tool has.
The lens has been kept under N2 purge, and it is judged that the top and 
bottom module condition should be OK.
Optional equipment:-
Std TTL + RBA +Ahena + Single and multi Reticle pod
Config
Four Cassette Indexers                        9428.999.61010
Wafer Track Interface                        9428.999.61050
TAPE STREAMER  FO                            9428.999.61510
STEPPER SECS I AND SECS II                    9428.999.61100
SINGLE RETICLE SMIF HANDL. FO                9428.999.61290
FOUR CASSETTE INDEXERS                        9428.999.61010
SIGNAL TOWER EXTERNAL ASSY                    9428.999.51200
24 CHARACTER BARCODE FO                        9428.999.66170
SMIF BASED WHC (PORT 1&amp;2 SMIF)                9428.999.66430
SMIF BASED WHC (PORT 3&amp;4 SMIF)                9428.999.66450
IRIS-6 INCH RETICLES FO                        9428.999.61650
TAG READER ASYST ST8400 FO                    9428.999.72430
25M HOSE &amp; CABLE SET /400                    9428.999.51280
PEP IMAGE STREAMING PACKAGE FO                9428.999.66740
TIN WAFERTABLE-NOTCH-8 INCH FO                9428.999.72340
FOCUS SPOT MONITORING  FO                    9428.999.61500
SLOT/BACK INTEGRITY (200MM) FO                9428.999.66410
WAFER TRACK INTERFACE                        9428.999.61050
SIGNALL                                        9428.999.61590
SECS JOB CREATOR                            9428.999.61310
RETICLE CD CORRECTION                        9428.999.61980
METROLOGY DATA INTERFACE FO                    9428.999.61790
SMIF BASED WHC (4 PORTS SMIF)                9428.999.66420
SMIF BASED WHC (PORT 1&amp;4 SMIF)                9428.999.66440
TEST STREAMING  FO                            9428.999.72780
RETICLE SMIF POD TAG READER FO                9428.999.61280
EXTENDED EXPOSURE                            9428.999.61960
4 COLOR MACH. STATUS LAMP ASSY                9428.999.51400
TIN WAFERTABLE-FLAT-8 INCH FO                9428.999.72330
CD-FEC/LOP  FO                                9428.999.73100
Functionality initially available as Field Upgrade                          
ATHENA NARROW MARKS (HW PREP) UF            9428.999.75510
MaskTools                           
LITHOCRUISER W/NA-SIGMA &amp; OPC  OPTIMIZER    9428.999.96040
MASKRIGGER FULL-CHIP RULE OPC                9428.999.96050
MASKWEAVER W/CPL POLY LAYER OPTION             9428.999.96060
SCATTERING BARS MANUF.LICENSE/FAB            9428.999.96070
Standard Specifications:-
-Designed for 0.28 um production
-i line step and scan system
-1/4 reduction ratio
-ARIEL illuminator allowing continuously variable, automatically selectable 
conventional and off-axis illumination modes for maximum process latitude 
on all features and circuit layers.
-ATHENA advanced phase grating alignment
-Large field size, better Cd control
-Slit projection, giving low lens aberrations, high NA
-IRIS reticle inspection system (Optional)
-AERIAL illuminator giving &gt;= 3500 mW/cm2 conventional illumination, 
and &gt;=2750 mW/cm2 annular illumination
&gt;= 124 wph (200 mm) with 200 mj/cm2 dose 46 exp
-NA Variable 0.48 to 0.60
-Resolution less than 350 nm
-Max. Field size X/Y 26 x 33 mm
Overlay Single machine &lt;= 30 nm
Overlay Matched Global &lt;= 50 nm
Distortion Conventional &lt;= 30 nm
Distortion Annular      &lt;= 30 nm</t>
  </si>
  <si>
    <t xml:space="preserve">109007</t>
  </si>
  <si>
    <t xml:space="preserve">Twinscan XT400F</t>
  </si>
  <si>
    <t xml:space="preserve">i LINE SCANNER</t>
  </si>
  <si>
    <t xml:space="preserve">The XT:400F is a dual-stage lithographic exposure tool designed for volume 
200-mm and 300-mm wafers production down to 220-nm resolution.
The dual wafer stage technology of the XT platform enables the exposure of 
one wafer and
the alignment and mapping of the next wafer to take place in parallel, 
thereby virtually eliminating
overhead time and allowing for continuous patterning of wafers. The level 
sensor, in combination
with the TWINSCAN leveling approach, virtually eliminates differences 
between inner die and edge
die and ensures high yield across the entire 300-mm wafer.
High throughput and yield are combined with fast reticle exchange times and 
Lot Streaming to provide the lowest cost of operation.
Lens
Wavelength: 365 nm
NA: 0.48-0.65
Resolution (standard): ≤ 350 nm
Resolution (annular): ≤ 280 nm
Resolution (annular + High Res.): ≤ 220 nm
Field size, for reticle with pellicle
• Max X: 26.0 mm
• Max Y: 33.0 mm
Distortion (Dynamic)
• Conventional:
≤ 30 nm
Overlay
Single-machine (TOP-2): ≤ 12 nm
Matched-machine (TOP-2): ≤ 20 nm</t>
  </si>
  <si>
    <t xml:space="preserve">108917</t>
  </si>
  <si>
    <t xml:space="preserve">XT-1700Fi</t>
  </si>
  <si>
    <t xml:space="preserve">Immersion Scanner</t>
  </si>
  <si>
    <t xml:space="preserve">LASER TYPE: CYMER XLA360</t>
  </si>
  <si>
    <t xml:space="preserve">108918</t>
  </si>
  <si>
    <t xml:space="preserve">XT1250D</t>
  </si>
  <si>
    <t xml:space="preserve">ArF Lithography Scanner</t>
  </si>
  <si>
    <t xml:space="preserve">108151</t>
  </si>
  <si>
    <t xml:space="preserve">XT1400E </t>
  </si>
  <si>
    <t xml:space="preserve">193 nm DUV SCANNER(ARF)</t>
  </si>
  <si>
    <t xml:space="preserve">-Was operational and under service until July 2020.
-The equipment was professionally de-installed in May, 2022.
-The equipment has been auditted prior to removal.
-A copy of the audit report is available on request.
-The machine is currently warehoused, and it can be inspected by 
appointment.
CONFIGURATION:-
Valid ATP-document    X1400E
1: Software release Twinscan    Sw rel. 4.1.0
Power    400 Volt
Wafer size    300 mm
Wafer type    Flat
Laser MODEL    CYMER XLA 160+/165 (45W)
Laser type    Cymer Laser
OIU/Reticle-/Waf.aux.port    Left Configuration
Machine Location    Customer-site
MES machine type    XT1400E
FOUP mechan. door sensor    No
PPD IRIS (CSR)    No
CSR's for XT1400E various    CSR 8004
CSR: AT Multilingual UI    No
Pellicle Safeguard (CSR)    No
CSR: LS M2M P2P    No
WH Carrier Interface    25 Wafer Open Cassette kit
Wafer Track Interface    TEL Cleantrack Lithius/200
Mark sensor (WH opt.pre-align)    Yes
Integrated Reticle Library    Yes
 IRIS-6 Inch Reticles Twinscan    ATASF ASF: IRIS-XT with PPD2_1
Reticle CIDRW (Tag Reader)    No
FOUP Lockout system    No
Second Laser paddle    Yes
ASF: MDL View    CUST Site View
24 char Reticle Barcode Reader    Yes
Reorder Lot Service    No
Universal Prealignment    No
Recipe Creator    Recipe Creator "Light"
Automated Reticle Transport    No
WH PEP option (XT1400E), 200mm    PEP-Upgraded tpt 200mm, 180wph
EFESE    No
Proximity matching (CSR!)    Yes (check additional text)
AGILE    No
CSR: L1L7 Type_1    No
ASF: LS Area Extension    No
Chemical Sampling ports    No
ExpoSure    Yes
ASF: LS Spot Coverage    Yes
Aerial-P / Polarization    No
BAM: Bandwidth Analysis Module     No
InformPro/SystemPerf.Ind.Focus    No
Equipment Constants    No
Image Tuner    No
2D Barcode Reader    No
ASF: Echuck Flatness Qualific.    No
Wait Watcher    No
Reticle Streaming    Yes (Reticle Streaming)
CSR: Use UIP Ranges    No
Gridmapper    Yes (LCP needed @ Fab)
SpotLess    Yes (NOT XT:1700Fi, XT:19x0xi)
Chuck Dedication    Yes
Active Contrast Control    No
TOP PACKAGES    Standard (TOP 2)
ASF: Enh TPT Reticle Align Ext    Yes
ASF: Intel XT:1400E/F    No
2DE Grid Calibration    Yes
Gas Life Extension GLX    YES (purchased)
Dosemapper    Standard (LCP needed @Fab)
CCD Option    No
Sourcing Level    LPA Local Sourcing
Standard Specification Performance for ASML XT1400E:-
 CATEGORY     ITEMS     SPEC       
FULL  ACCEPTANCE TEST        XT1400E
1. DynamicPerformance    1.1 MA X &amp; Y (mean+3sig) [nm]    ≤ 1.7
    1.2 MSD X&amp; Y (max of mean per field) [nm]    ≤ 6.50
2 Overlay Performance    2.1 Stage repeatability [nm]    ≤  4.0
    2.2 Single machine overlay (Setting 1, chuck A to chuck B) nm    ≤  8
   3. Productivity    3.1 Wafer throughput: 125 exposures,    30mJ/cm2
    16x32mm(dose30mJ/cm2),Setting1[w/h]    ≥ 122
    3.3 Reticle exchange time   
    setting 1 --&gt; setting 2 [s]    ≤  13
    3.4 Lot overhead (incl. Reticle Exchange)   
    setting 1 --&gt; setting 2 [s]    ≤  13
4. Intensity    4.1Illumination intensity,11 scans in 26mm Setting 
1[mW/cm2]    ≥ 2260*
      5. Projection Lens    5.1 RMS Z5-Z37 [nm]    ≤  1.7
    5.2 RMS spherical [nm]    ≤  1.0
    5.3 RMS coma [nm]    ≤  0.9
    5.4 RMS astigmatism [nm]    ≤  0.9
    5.5 RMS 3-foil [nm]    ≤  0.9
    5.6 Non correctable error after correction for reticle error 
Setting1[nm]    ≤  7.0
    5.7 Image plane deviation at 65nm, Setting 1 [nm]    ≤  43
    5.8 Astigmatism at 65nm, Setting 1 [nm]    ≤  25
    5.9 Long range straylight [SAMOS %]    ≤ 0.9
    5.10 Short range straylight [SAMOS %]    ≤  1.2
   6. Dose control    5.1 Dose system performance, Setting 1 [%]    ≤ 1.2
    5.2 Integrated slit uniformity, Setting 1 [%]    ≤ 0.30
    5.3 Integrated scan uniformity, Setting 1 [%]    ≤ 0.2
    5.4 Dose reproducibility [%]    ≤ 0.25
    5.5 Dose accuracy, setting1 [%]    ± 1.0
    5.6 Dose stability, 3day [%]    ≤ 0.5
6. Pupil Verification    6.1 Ellipticity, Setting1 [|mean|]    ≤ 2.0
    6.2 Sigma variation, Setting1 [range]    ≤ 0.010
  7. Focus and Leveling    7.1 Wafer map repeatability (99.7%) [nm]    ≤ 10
    7.2 Leveling verification   
    Chuck to chuck focus difference [nm]    ≤ 10
    Full focus uniformity [nm]    ≤ 50</t>
  </si>
  <si>
    <t xml:space="preserve">108152</t>
  </si>
  <si>
    <t xml:space="preserve">XT1700 Fi</t>
  </si>
  <si>
    <t xml:space="preserve">SCANNER(ARF)</t>
  </si>
  <si>
    <t xml:space="preserve">De-installed, warehoused. Can be inspected by appointment</t>
  </si>
  <si>
    <t xml:space="preserve">108700</t>
  </si>
  <si>
    <t xml:space="preserve">Axcelis</t>
  </si>
  <si>
    <t xml:space="preserve">Fusion ES3</t>
  </si>
  <si>
    <t xml:space="preserve">Asher</t>
  </si>
  <si>
    <t xml:space="preserve">Axcelis Fusion ES3 Asher Vintage Feb 2001 Fitted with dual 300mm foups. Can 
be fitted optional 200mm Incl chiller, pumps, gas boxes decomissioned in 
working conditioning, in production till April 2022 System comes incl. 
following spare parts. Spare chamber module All quartz parts used for 1 
chamber Main Computer Microwave 3 pieces Lamp controllers etc. Lamps 
approx. 75 pieces Touchscreen SMC foreline valve Throttle valve</t>
  </si>
  <si>
    <t xml:space="preserve">108905</t>
  </si>
  <si>
    <t xml:space="preserve">RapidCure 320FC</t>
  </si>
  <si>
    <t xml:space="preserve">RPC</t>
  </si>
  <si>
    <t xml:space="preserve">The EQUIPMENT IS DE-INSTALLED AND WAREHOUSED. Further DETAILS ARE AVAILABLE 
ON REQUEST</t>
  </si>
  <si>
    <t xml:space="preserve">108935</t>
  </si>
  <si>
    <t xml:space="preserve">AXUS Technologies</t>
  </si>
  <si>
    <t xml:space="preserve">Capstone</t>
  </si>
  <si>
    <t xml:space="preserve">CMP System, Oxide</t>
  </si>
  <si>
    <t xml:space="preserve">-Still installed and operational
-Can be inspected by appointment
-Has Metrology option fitted</t>
  </si>
  <si>
    <t xml:space="preserve">108934</t>
  </si>
  <si>
    <t xml:space="preserve">CMP System, Tungsten</t>
  </si>
  <si>
    <t xml:space="preserve">108801</t>
  </si>
  <si>
    <t xml:space="preserve">BIO-RAD</t>
  </si>
  <si>
    <t xml:space="preserve">Q7</t>
  </si>
  <si>
    <t xml:space="preserve">Overlay Metrology Tool</t>
  </si>
  <si>
    <t xml:space="preserve">108734</t>
  </si>
  <si>
    <t xml:space="preserve">Bio-Rad</t>
  </si>
  <si>
    <t xml:space="preserve">Q8</t>
  </si>
  <si>
    <t xml:space="preserve">Overlay Metrology</t>
  </si>
  <si>
    <t xml:space="preserve">108802</t>
  </si>
  <si>
    <t xml:space="preserve">Overlay Metrology / CD Measurement Tool for up to 200mm Wafers</t>
  </si>
  <si>
    <t xml:space="preserve">108735</t>
  </si>
  <si>
    <t xml:space="preserve">QS-1200</t>
  </si>
  <si>
    <t xml:space="preserve">FT-IR Spectrometer</t>
  </si>
  <si>
    <t xml:space="preserve">100-200 mm</t>
  </si>
  <si>
    <t xml:space="preserve">BIORAD QS-1200 FT-IR Spectrometer
    * Fully refurbished and guaranteed fully operational: can send video
      when ready for collection.
    * Non-Destructive Measurement of Epitaxial Silicon Films
    * Manual Wafer Handling – 12” Nose Cone
    * Sample Tray (2”, 3”, 4”, 5”, 6”, 8” and 300mm)
    * Manual Wafer Loading
    * New KBr Optical Components
    * Dell GX270 3.2 Ghz 1G Ram 320G HD
    * Networking, USB, Large Harddisk Support
    * Windows XP OS
    * Win-IR Pro Rev. 2.51
    * Win-Epi
    * Microsoft Access Software
    * System Software, Epi Measurement Software &amp; Site Preparation Manuals
      Included
 </t>
  </si>
  <si>
    <t xml:space="preserve">108736</t>
  </si>
  <si>
    <t xml:space="preserve">QS-300</t>
  </si>
  <si>
    <t xml:space="preserve">The Tool is fully functional.
Including:
• Non-Destructive Measurement of Epitaxial Silicon Thickness
• BIO-RAD FTS-240 Optical Bench
• Standard IR Source
• Standard DTGS Detector
• KBr Optical Components
• BIO-RAD 013-4100 Spectrometer Controller
• Manual Nosecone for 75mm-200mm Wafers
• System Control PC with Windows XP OS
• Win-IR Pro (Rev. 2.51) Software and Microsoft Access Database
• QS-300 Win-Epi Application Software
• System Software, Applications Software &amp; Site Preparation Manuals 
Included</t>
  </si>
  <si>
    <t xml:space="preserve">108737</t>
  </si>
  <si>
    <t xml:space="preserve">BIORAD</t>
  </si>
  <si>
    <t xml:space="preserve">Q5</t>
  </si>
  <si>
    <t xml:space="preserve">106427</t>
  </si>
  <si>
    <t xml:space="preserve">Blue M</t>
  </si>
  <si>
    <t xml:space="preserve">CC-13-C-P-B</t>
  </si>
  <si>
    <t xml:space="preserve">Blue M CC-13-C-P-B</t>
  </si>
  <si>
    <t xml:space="preserve">Shut down in Fab. Needs to be removed in the next few weeks.</t>
  </si>
  <si>
    <t xml:space="preserve">106430</t>
  </si>
  <si>
    <t xml:space="preserve">DCC 1406 E MP550</t>
  </si>
  <si>
    <t xml:space="preserve">Blue M Oven</t>
  </si>
  <si>
    <t xml:space="preserve">Automatic Shut down in Fab. Needs to be removed in the next few weeks.</t>
  </si>
  <si>
    <t xml:space="preserve">109014</t>
  </si>
  <si>
    <t xml:space="preserve">BOC Edwards</t>
  </si>
  <si>
    <t xml:space="preserve">TEMPEST NRB851000</t>
  </si>
  <si>
    <t xml:space="preserve">Exhaust management gas scrubber</t>
  </si>
  <si>
    <t xml:space="preserve">Equipment Details: Exhaust management gas scrubber.
Sypply Voltage/Phase/Frequency
415 Volts 3PH 50 Нz
Vintage: 
2004
 </t>
  </si>
  <si>
    <t xml:space="preserve">106892</t>
  </si>
  <si>
    <t xml:space="preserve">Brooks</t>
  </si>
  <si>
    <t xml:space="preserve">MAG 7</t>
  </si>
  <si>
    <t xml:space="preserve">Wafer Handling Robot qty 2</t>
  </si>
  <si>
    <t xml:space="preserve">Brooks Mag 7 P/N 20600-01
Brooks Mag 7 P/N 201600-91 s/n 1112CHE11253</t>
  </si>
  <si>
    <t xml:space="preserve">108739</t>
  </si>
  <si>
    <t xml:space="preserve">Multitran 5</t>
  </si>
  <si>
    <t xml:space="preserve">3 Axis Robot, Rebuilt</t>
  </si>
  <si>
    <t xml:space="preserve">spares</t>
  </si>
  <si>
    <t xml:space="preserve">    * PN 001-7600-07
    * Rebuilt by U.S. Technologies and has not been used since being
      rebuilt.
    * Robot does not include end effectors or robot arms.</t>
  </si>
  <si>
    <t xml:space="preserve">108999</t>
  </si>
  <si>
    <t xml:space="preserve">Brunel</t>
  </si>
  <si>
    <t xml:space="preserve">Boom Microscope</t>
  </si>
  <si>
    <t xml:space="preserve">Long Focal Length Microscope with Nikon Camera</t>
  </si>
  <si>
    <t xml:space="preserve">-Still installed
-Can be inspected by appointment
-Has seen low usage in an R and D environment
-EU voltage set up
-has CE mark
Brunel long arm inspection microscope with long focal length
• Nikon camera body for image capture</t>
  </si>
  <si>
    <t xml:space="preserve">108998</t>
  </si>
  <si>
    <t xml:space="preserve">SP400</t>
  </si>
  <si>
    <t xml:space="preserve">Inspection Microscope with Nikon Camera and image capture PC</t>
  </si>
  <si>
    <t xml:space="preserve">-Still installed
-Can be inspected by appointment
-Has seen low usage in an R and D environment
-EU voltage set up
-has CE mark
-with a Nikon digital camera and a PC system for capturing images</t>
  </si>
  <si>
    <t xml:space="preserve">108644</t>
  </si>
  <si>
    <t xml:space="preserve">Buehler</t>
  </si>
  <si>
    <t xml:space="preserve">Ecomet 6</t>
  </si>
  <si>
    <t xml:space="preserve">Variable speed benchtop grinder</t>
  </si>
  <si>
    <t xml:space="preserve">DEINSTALLED, WAREHOUSED</t>
  </si>
  <si>
    <t xml:space="preserve">109020</t>
  </si>
  <si>
    <t xml:space="preserve">Canon</t>
  </si>
  <si>
    <t xml:space="preserve">FPA 5000 ES3</t>
  </si>
  <si>
    <t xml:space="preserve">KrF Scanner (Scanner)</t>
  </si>
  <si>
    <t xml:space="preserve">De-installed, warehoused. Can be inspected by appointment. Photos and more 
technical information is available on request. Price is open to best offer.
Litel data for Canon ES3
Total RMS 33.9
0 Theta RMS 11.6
1 Theta RMS 21.4
2 Theta RMS 25.5
3 Theta RMS 10.5
The Zernike Polynomial data of the lens is available on request.</t>
  </si>
  <si>
    <t xml:space="preserve">108946</t>
  </si>
  <si>
    <t xml:space="preserve">CANON</t>
  </si>
  <si>
    <t xml:space="preserve">FPA-5000 ES3 (Spare Parts)</t>
  </si>
  <si>
    <t xml:space="preserve">Spare Parts for Canon ES series DUV scanners</t>
  </si>
  <si>
    <t xml:space="preserve">12</t>
  </si>
  <si>
    <t xml:space="preserve">for spares use</t>
  </si>
  <si>
    <t xml:space="preserve">Part Number    Description            qty
BG3-1045    REF-MEM(RT) PCB     1
BG3-3822    DMP-PREAMP PCB        1
BG3-3833    STG-PREAMP            1
BG3-3863    D-LED PCB            1
BG4-8815    CDIF2 PCB            1
BG5-0012    D-CON1 PCB            1
BG5-0013    D-CON2 PCB            1
BG5-0429    AIN-IF3 PCB            1
BG5-0430    CDIF5 PCB            1
BG5-1255    WF-IF PCB            1
BG5-1256    RC-IF PCB            1
BG5-1262    MLE-IF2 PCB            1</t>
  </si>
  <si>
    <t xml:space="preserve">108919</t>
  </si>
  <si>
    <t xml:space="preserve">FPA-6000 ES5</t>
  </si>
  <si>
    <t xml:space="preserve">248 nm  (KrF) excimer exposure system</t>
  </si>
  <si>
    <t xml:space="preserve">108976</t>
  </si>
  <si>
    <t xml:space="preserve">Cascade</t>
  </si>
  <si>
    <t xml:space="preserve">Summit 12000</t>
  </si>
  <si>
    <t xml:space="preserve">Semi-automatic probe station with Shield Box, Temptronic thermal chuck -65C to 200 C</t>
  </si>
  <si>
    <t xml:space="preserve">Cascade Microtech Summit 12000 200mm Prober-with Attoguard Microchamber
-65°C to 200°C Shielded Chuck.
Cascade Microtech 12000 8 inch Semiautomatic Analytical Probe Station with 
MicroChamber™ that isolates and shields the chuck from the external 
environment.
This eliminates electromagnetic and electrostatic interference, which 
allows you to make measurements inside an integral, low noise, shielded and 
light-tight chamber.
Whatever the application, DC or RF device characterization, wafer-level 
reliability, e-test, modeling, or yield enhancement, the 12000 series probe 
stations assure best in the world measurements.
Sturdy optics bridge mount with 8” x 5” travel for analytical microscope.
A zoom microscope with single long working distance objective.
Includes vibration isolation table.
Includes 200mm thermal chuck with Temptronic temperature controller and a 
temperature range of -65°C to +200°C.  
Easy to use graphical user interface guides you through prober tasks.
X-Y stage resolution 0.1 micron with an accuracy of +/- 2 micron.
Capable of handling up to eight vacuum mount, magnetic-mount or fixed mount 
positioners.
Safely load and unload DUTs with easy access and locking roll out stage.</t>
  </si>
  <si>
    <t xml:space="preserve">108805</t>
  </si>
  <si>
    <t xml:space="preserve">CHA</t>
  </si>
  <si>
    <t xml:space="preserve">SEC-1000</t>
  </si>
  <si>
    <t xml:space="preserve">E-Beam Evaporator with CV-8 Power Supply</t>
  </si>
  <si>
    <t xml:space="preserve">109021</t>
  </si>
  <si>
    <t xml:space="preserve">Solid-State Electron Devices</t>
  </si>
  <si>
    <t xml:space="preserve">Research and Development Cleanroom Laboratory</t>
  </si>
  <si>
    <t xml:space="preserve">-A complete R and D laboratory facility available for immediate purchase.
-Capable of producing Diamond-based electronic devices.
-The devices work by injecting electrons into diamond by field emission
-Currently operational
-Areas of application of the devices produced are in electron sources, 
medical devices and high frequency amplification
-A total of 3 laboratories including:
-Custom-built proprietory equipment for diamond etching and diamond film 
epitaxy
-Plasma asher
-Custom-built electron source test chambers
-AFM and profilometer
-Suss MJB3 aligner
-K and S wedge bonder
-Custom-build diamond CVD systems
-FEI Quanta FIB with Carbon Milling capability
-AFM
-Alphastep profilometer
-Vacuum device testing chambers
-Inspection Microscopes
-Fume hoods with various hot plates, stirrers and coaters
-Mantis multi-source sputtering system with 2 and 3 inch magnetron sputter 
heads, single evaporation source and a 4-pocket e-beam evaporation source
-Mantis dual sputtering system with 2 and 3 inch magnetron sputter heads, 
configured for HIPIMS
-Mantis ultra-thin coating system with K-cell and atomic beam sources.</t>
  </si>
  <si>
    <t xml:space="preserve">109018</t>
  </si>
  <si>
    <t xml:space="preserve">Credence</t>
  </si>
  <si>
    <t xml:space="preserve">Quartet</t>
  </si>
  <si>
    <t xml:space="preserve">Automated test system</t>
  </si>
  <si>
    <t xml:space="preserve">TEST</t>
  </si>
  <si>
    <t xml:space="preserve">- Tester S/W version:: ToolBox 3
- Tester type: Mixed Signal VLSI test system
- Number of channels: 192 (Digital only)
- Number of sites: 2
- Programming language: micro code , C
- Operatinf S/W: SunOs 4.1.4, X-Windows/Motif
- Prober type: TEL P8
- Remote operation: YES</t>
  </si>
  <si>
    <t xml:space="preserve">106521</t>
  </si>
  <si>
    <t xml:space="preserve">Custom</t>
  </si>
  <si>
    <t xml:space="preserve">Polypropylene 3 ft Bench</t>
  </si>
  <si>
    <t xml:space="preserve">3ft Develop Hood Positive Resist Batch </t>
  </si>
  <si>
    <t xml:space="preserve">108940</t>
  </si>
  <si>
    <t xml:space="preserve">Cymer</t>
  </si>
  <si>
    <t xml:space="preserve">Nanolith 7600</t>
  </si>
  <si>
    <t xml:space="preserve">193 nm excimer laser</t>
  </si>
  <si>
    <t xml:space="preserve">Facilities</t>
  </si>
  <si>
    <t xml:space="preserve">Still installed and operational
Can be inspected by appointment
interface for ASML Twinscan 1100</t>
  </si>
  <si>
    <t xml:space="preserve">108963</t>
  </si>
  <si>
    <t xml:space="preserve">XLA 160+/165</t>
  </si>
  <si>
    <t xml:space="preserve">deinstalled, warehoused, inspection available by appointment</t>
  </si>
  <si>
    <t xml:space="preserve">108642</t>
  </si>
  <si>
    <t xml:space="preserve">Dage</t>
  </si>
  <si>
    <t xml:space="preserve">4000</t>
  </si>
  <si>
    <t xml:space="preserve">Bond Pull tester</t>
  </si>
  <si>
    <t xml:space="preserve">Assembly</t>
  </si>
  <si>
    <t xml:space="preserve">DEINSTALLED, WAREHOUSED
- Microscope
- PC &amp; Monitor
- Mouse and Keyboard
Choice of One Below Included with System: 
- BS250R 
- BS5KGR 
- CBP1KG</t>
  </si>
  <si>
    <t xml:space="preserve">106447</t>
  </si>
  <si>
    <t xml:space="preserve">DAGE 4000 SHEAR TESTER</t>
  </si>
  <si>
    <t xml:space="preserve">Manual Shut down in Fab. Needs to be removed in the next few weeks.</t>
  </si>
  <si>
    <t xml:space="preserve">106448</t>
  </si>
  <si>
    <t xml:space="preserve">OPS DAGE 4000 SHEAR TESTER w/computer</t>
  </si>
  <si>
    <t xml:space="preserve">108807</t>
  </si>
  <si>
    <t xml:space="preserve">DAGE</t>
  </si>
  <si>
    <t xml:space="preserve">XD6500</t>
  </si>
  <si>
    <t xml:space="preserve">X-Ray Inspection Tool</t>
  </si>
  <si>
    <t xml:space="preserve">ASSEMBLY</t>
  </si>
  <si>
    <t xml:space="preserve">108746</t>
  </si>
  <si>
    <t xml:space="preserve">DAGE </t>
  </si>
  <si>
    <t xml:space="preserve">2400PC</t>
  </si>
  <si>
    <t xml:space="preserve">Wire pull tester</t>
  </si>
  <si>
    <t xml:space="preserve">106482</t>
  </si>
  <si>
    <t xml:space="preserve">Datacon</t>
  </si>
  <si>
    <t xml:space="preserve">CS1250</t>
  </si>
  <si>
    <t xml:space="preserve">Die Pick and Sort to tape reel</t>
  </si>
  <si>
    <t xml:space="preserve">150 mm/200 mm/300 MM</t>
  </si>
  <si>
    <t xml:space="preserve">A Shut down in Fab. Needs to be removed in the next few weeks.
DATACON / BESI WAFER TO TAPE AND REEL SORTER MODEL CS1250
Specifications:-
-Picks, flips and places devices from wafer to tape reel.
-Sorts to tape reel at up to 16,500 U.P.H.
-Includes a 4 point vision system.
-Will handle devices from 0.3 mm up to 10 mm.
-Wafer up to 300 mm diameter
-Placement accuracy +/- 37 um 3 sigma.
-Has post tape seal inspection.
-Will load tape width 8 mm to 24 mm.
-Touch screen UI.
-Real time wafer map.
-Will work with pressure sensitive and heat activated tapes
-Allows management of rejected dies automatically.</t>
  </si>
  <si>
    <t xml:space="preserve">106449</t>
  </si>
  <si>
    <t xml:space="preserve">DEK</t>
  </si>
  <si>
    <t xml:space="preserve">Horizon 03iX - Model 710</t>
  </si>
  <si>
    <t xml:space="preserve">Solder / Paste Print Machine</t>
  </si>
  <si>
    <t xml:space="preserve">SMT</t>
  </si>
  <si>
    <t xml:space="preserve">106450</t>
  </si>
  <si>
    <t xml:space="preserve">Delta</t>
  </si>
  <si>
    <t xml:space="preserve">4CJ</t>
  </si>
  <si>
    <t xml:space="preserve">Photoresist Coater</t>
  </si>
  <si>
    <t xml:space="preserve">poor</t>
  </si>
  <si>
    <t xml:space="preserve">106451</t>
  </si>
  <si>
    <t xml:space="preserve">5AQ</t>
  </si>
  <si>
    <t xml:space="preserve">Positive Photoresist Developer</t>
  </si>
  <si>
    <t xml:space="preserve">106456</t>
  </si>
  <si>
    <t xml:space="preserve">DI Wafer Cleaner</t>
  </si>
  <si>
    <t xml:space="preserve">106458</t>
  </si>
  <si>
    <t xml:space="preserve">CUSTOM</t>
  </si>
  <si>
    <t xml:space="preserve">DI Wafer Cleaner </t>
  </si>
  <si>
    <t xml:space="preserve">108811</t>
  </si>
  <si>
    <t xml:space="preserve">DENTON</t>
  </si>
  <si>
    <t xml:space="preserve">DV-502A</t>
  </si>
  <si>
    <t xml:space="preserve">Electron-Beam Evaporator with Telemark TT3 P/S, 4 Pocket E-Gun</t>
  </si>
  <si>
    <t xml:space="preserve">108996</t>
  </si>
  <si>
    <t xml:space="preserve">Diener</t>
  </si>
  <si>
    <t xml:space="preserve">Atto</t>
  </si>
  <si>
    <t xml:space="preserve">Plasma Asher with Water purifier and H2 generator</t>
  </si>
  <si>
    <t xml:space="preserve">A complete Plasma asher system, including a DI Water purifier and H2 
generator system.
• The Plasma Asher is a Diener Atto plasma
treatment system with manual, PC, and PCCE control
•Has been used with a helium/oxygen mix.
•Includes a Thermo Fisher Barnstead Smart2Pure Water Purification
System (middle shelf) – capable of producing up to 3L of DI
water per hour
• F-DGS reverse fuel cell hydrogen generator (on floor) rated
to deliver 99.9999% pure hydrogen at up to 250sccm</t>
  </si>
  <si>
    <t xml:space="preserve">107014</t>
  </si>
  <si>
    <t xml:space="preserve">Disco</t>
  </si>
  <si>
    <t xml:space="preserve">DFD6341</t>
  </si>
  <si>
    <t xml:space="preserve">Fully automatic dicing saw</t>
  </si>
  <si>
    <t xml:space="preserve">60</t>
  </si>
  <si>
    <t xml:space="preserve">Up to 8 inch</t>
  </si>
  <si>
    <r>
      <rPr>
        <sz val="8"/>
        <rFont val="Arial"/>
        <family val="0"/>
      </rPr>
      <t xml:space="preserve">-De-installed and warehoused.
-See attached photos for details
-Used for pre-cut process
-Can be inspected by appointment
-Has CE mark for use in EU.
DFD6341Fully Automatic Dicing Saw
Features improved productivity over previous models of fully automatic dual 
spindle dicing saws.
200 mm
Facing dual spindle
DFD6341 is the latest fully automatic dual spindle dicing saw for 8-inch 
wafers, incorporating the throughput enhancement technology developed in 
DFD6362 for 300 mm wafers. Adoption of a uniquely developed axis mechanism 
enables X-axis return speeds up to 1,000 mm/s. Improved acceleration and 
deceleration performance for each axis also increases the distance where 
the axis moves at maximum speed, substantially improving throughput. In 
addition, optimization of the parts used increases the speed of the major 
transfer unit and a shorter distance between the spindles allows for less 
processing time during dual cut.
Space-saving design
The footprint is reduced by 3% from the DFD6340. Four different 
accessories: the transformer, UPS (uninterruptible power supply), CO2 
injector, and booster pressure pump can be included internally without 
expanding the footprint.
Easy operation
A GUI (graphical user interface) which has been recognized as easy to use 
on existing models has been included on the DFD6341.Combined with an LCD 
touch panel, the DFD6341 allows for easy operation.
High speed flash alignment (optional)
Combines a xenon flash lamp and a high speed CCD shutter to perform high 
speed alignment without the need to stop the chuck table, which reduces 
alignment time and increases throughput.
DFD6341 Operation flow
1. Lower arm moves workpiece from the cassette to the pre-alignment stage. 
Lower arm moves the workpiece to the chuck table -&gt; cutting-&gt;
2. Upper arm moves the workpiece to the spinner table -&gt; cleaning &amp; drying 
-&gt;
3. Lower arm returns the workpiece to the cassette
Specifications
Specification     Unit     1.2, 1.8 kW High speed rotation     2.2 kW
Max. workpiece size     -     8 inch
X-axis     Cutting range     mm     210
Cutting speed     mm/s     0.1 - 1,000
Y1/Y2-axis     Cutting range     mm     210
Index step     mm     0.0001
Positioning accuracy     mm     Within 0.002/210
(Single error) Within 0.002/5
Z-axis     Max. stroke     mm     19.22 (For 2 inch blade)     19.9</t>
    </r>
    <r>
      <rPr>
        <sz val="8"/>
        <rFont val="Noto Sans CJK SC"/>
        <family val="2"/>
      </rPr>
      <t xml:space="preserve">（</t>
    </r>
    <r>
      <rPr>
        <sz val="8"/>
        <rFont val="Arial"/>
        <family val="0"/>
      </rPr>
      <t xml:space="preserve">For 3 
inch blade</t>
    </r>
    <r>
      <rPr>
        <sz val="8"/>
        <rFont val="Noto Sans CJK SC"/>
        <family val="2"/>
      </rPr>
      <t xml:space="preserve">）
</t>
    </r>
    <r>
      <rPr>
        <sz val="8"/>
        <rFont val="Arial"/>
        <family val="0"/>
      </rPr>
      <t xml:space="preserve">Moving resolution     mm     0.00005
Repeatability accuracy     mm     0.001
Theta-axis     Max. rotating angle     deg     380
Spindle     Rated torque     Nm     0.19</t>
    </r>
    <r>
      <rPr>
        <sz val="8"/>
        <rFont val="Noto Sans CJK SC"/>
        <family val="2"/>
      </rPr>
      <t xml:space="preserve">（</t>
    </r>
    <r>
      <rPr>
        <sz val="8"/>
        <rFont val="Arial"/>
        <family val="0"/>
      </rPr>
      <t xml:space="preserve">1.2 kW/High speed rotation</t>
    </r>
    <r>
      <rPr>
        <sz val="8"/>
        <rFont val="Noto Sans CJK SC"/>
        <family val="2"/>
      </rPr>
      <t xml:space="preserve">）
</t>
    </r>
    <r>
      <rPr>
        <sz val="8"/>
        <rFont val="Arial"/>
        <family val="0"/>
      </rPr>
      <t xml:space="preserve">0.29</t>
    </r>
    <r>
      <rPr>
        <sz val="8"/>
        <rFont val="Noto Sans CJK SC"/>
        <family val="2"/>
      </rPr>
      <t xml:space="preserve">（</t>
    </r>
    <r>
      <rPr>
        <sz val="8"/>
        <rFont val="Arial"/>
        <family val="0"/>
      </rPr>
      <t xml:space="preserve">1.8 kW</t>
    </r>
    <r>
      <rPr>
        <sz val="8"/>
        <rFont val="Noto Sans CJK SC"/>
        <family val="2"/>
      </rPr>
      <t xml:space="preserve">）     </t>
    </r>
    <r>
      <rPr>
        <sz val="8"/>
        <rFont val="Arial"/>
        <family val="0"/>
      </rPr>
      <t xml:space="preserve">0.7
Revolution speed range     min‐1     6,000 - 60,000</t>
    </r>
    <r>
      <rPr>
        <sz val="8"/>
        <rFont val="Noto Sans CJK SC"/>
        <family val="2"/>
      </rPr>
      <t xml:space="preserve">（</t>
    </r>
    <r>
      <rPr>
        <sz val="8"/>
        <rFont val="Arial"/>
        <family val="0"/>
      </rPr>
      <t xml:space="preserve">1.2 kW/1.8 kW</t>
    </r>
    <r>
      <rPr>
        <sz val="8"/>
        <rFont val="Noto Sans CJK SC"/>
        <family val="2"/>
      </rPr>
      <t xml:space="preserve">）
</t>
    </r>
    <r>
      <rPr>
        <sz val="8"/>
        <rFont val="Arial"/>
        <family val="0"/>
      </rPr>
      <t xml:space="preserve">20,000 - 80,000</t>
    </r>
    <r>
      <rPr>
        <sz val="8"/>
        <rFont val="Noto Sans CJK SC"/>
        <family val="2"/>
      </rPr>
      <t xml:space="preserve">（</t>
    </r>
    <r>
      <rPr>
        <sz val="8"/>
        <rFont val="Arial"/>
        <family val="0"/>
      </rPr>
      <t xml:space="preserve">High speed rotation</t>
    </r>
    <r>
      <rPr>
        <sz val="8"/>
        <rFont val="Noto Sans CJK SC"/>
        <family val="2"/>
      </rPr>
      <t xml:space="preserve">）     </t>
    </r>
    <r>
      <rPr>
        <sz val="8"/>
        <rFont val="Arial"/>
        <family val="0"/>
      </rPr>
      <t xml:space="preserve">3,000 - 30,000
Machine dimensions(WxDxH)     mm     1,180 x 1,080 x 1,820
Facilities Requirements:
-380-415 VAC
-14A full load current
Spindle revolutions: 60,000/min
Air: 0.5 to 08 MPa
Clean air: 0.5 to 0.8 MPa
Cutting water: 0.2 to 0.4 MPa
Cooling water: 0.2 to 0.4 MPa
Weight: 1,580 KG</t>
    </r>
  </si>
  <si>
    <t xml:space="preserve">106461</t>
  </si>
  <si>
    <t xml:space="preserve">DFD6361</t>
  </si>
  <si>
    <t xml:space="preserve">DICING SAW</t>
  </si>
  <si>
    <r>
      <rPr>
        <sz val="8"/>
        <rFont val="Arial"/>
        <family val="0"/>
      </rPr>
      <t xml:space="preserve">Deinstalled and in an inspection facility.
Can be inspected by an appointment.
DFD6361Fully Automatic Dicing Saw
Features improved productivity over previous models of fully automatic dual 
spindle dicing saws.
300 mm
Facing dual spindle
DFD6361 is the latest fully automatic dual spindle dicing saw for 12-inch 
wafers, incorporating the throughput enhancement technology developed in 
DFD6362 for 300 mm wafers. Adoption of a uniquely developed axis mechanism 
enables X-axis return speeds up to 1,000 mm/s. Improved acceleration and 
deceleration performance for each axis also increases the distance where 
the axis moves at maximum speed, substantially improving throughput. In 
addition, optimization of the parts used increases the speed of the major 
transfer unit and a shorter distance between the spindles allows for less 
processing time during dual cut.
Easy operation
A GUI (graphical user interface) which has been recognized as easy to use 
on existing models has been included on the DFD6361.Combined with an LCD 
touch panel, the DFD6361 allows for easy operation.
High speed flash alignment (optional)
Combines a xenon flash lamp and a high speed CCD shutter to perform high 
speed alignment without the need to stop the chuck table, which reduces 
alignment time and increases throughput.
DFD6361 Operation flow
1. Lower arm moves workpiece from the cassette to the pre-alignment stage. 
Lower arm moves the workpiece to the chuck table -&gt; cutting-&gt;
2. Upper arm moves the workpiece to the spinner table -&gt; cleaning &amp; drying 
-&gt;
3. Lower arm returns the workpiece to the cassette
Specifications
Specification     Unit     1.2, 1.8 kW High speed rotation     2.2 kW
Max. workpiece size     -     12 inch
X-axis     Cutting range     mm     310
Cutting speed     mm/s     0.1 - 600
Y1/Y2-axis     Cutting range     mm     310
Index step     mm     0.0001
Positioning accuracy     mm     Within 0.003/310
(Single error) Within 0.002/5
Z-axis     Max. stroke     mm     14.7 (For 2 inch blade)
Moving resolution     mm     0.00005
Repeatability accuracy     mm     0.001
Max blade size          mm 58 dia.
Theta-axis     Max. rotating angle     deg     380
Spindle     Rated torque     Nm     0.19</t>
    </r>
    <r>
      <rPr>
        <sz val="8"/>
        <rFont val="Noto Sans CJK SC"/>
        <family val="2"/>
      </rPr>
      <t xml:space="preserve">（</t>
    </r>
    <r>
      <rPr>
        <sz val="8"/>
        <rFont val="Arial"/>
        <family val="0"/>
      </rPr>
      <t xml:space="preserve">1.2 kW/High speed rotation</t>
    </r>
    <r>
      <rPr>
        <sz val="8"/>
        <rFont val="Noto Sans CJK SC"/>
        <family val="2"/>
      </rPr>
      <t xml:space="preserve">）
</t>
    </r>
    <r>
      <rPr>
        <sz val="8"/>
        <rFont val="Arial"/>
        <family val="0"/>
      </rPr>
      <t xml:space="preserve">Revolution speed range     min‐1     6,000 - 60,000
Machine dimensions(WxDxH)     mm     1,200 x 1,550 x 1,800
Machine weight     kg     Approx. 2,150 including transformer for overseas 
use.
 </t>
    </r>
  </si>
  <si>
    <t xml:space="preserve">106462</t>
  </si>
  <si>
    <t xml:space="preserve">DFD6362</t>
  </si>
  <si>
    <t xml:space="preserve">DEINSTALLED, WAREHOUSED. CAN BE INSPECTED BY APPOINTMENT</t>
  </si>
  <si>
    <t xml:space="preserve">106463</t>
  </si>
  <si>
    <t xml:space="preserve">DFD651</t>
  </si>
  <si>
    <t xml:space="preserve">8" Dual Spindle Automated DICING Saw</t>
  </si>
  <si>
    <t xml:space="preserve">A Shut down in Fab. Needs to be removed in the next few weeks.</t>
  </si>
  <si>
    <t xml:space="preserve">106464</t>
  </si>
  <si>
    <t xml:space="preserve">108397</t>
  </si>
  <si>
    <t xml:space="preserve">DFL7340</t>
  </si>
  <si>
    <t xml:space="preserve">Laser Saw</t>
  </si>
  <si>
    <t xml:space="preserve">As new: never installed or used. Currently configured for 150mm</t>
  </si>
  <si>
    <t xml:space="preserve">108951</t>
  </si>
  <si>
    <t xml:space="preserve">DSC 141</t>
  </si>
  <si>
    <t xml:space="preserve">After Sawing Cleaner</t>
  </si>
  <si>
    <t xml:space="preserve">Excellent fully operational condition</t>
  </si>
  <si>
    <t xml:space="preserve">108898</t>
  </si>
  <si>
    <t xml:space="preserve">DNS</t>
  </si>
  <si>
    <t xml:space="preserve">AS2000</t>
  </si>
  <si>
    <t xml:space="preserve">Oxide Wafer scrubbing system</t>
  </si>
  <si>
    <t xml:space="preserve">CMP
In-let type, wafer transfer unit, Chemical supply unit, monitor rack.
Please check pictures below for more information. De-installed and 
warehoused as shown in the pictures. Inspection is welcomed by appointment.
</t>
  </si>
  <si>
    <t xml:space="preserve">106022</t>
  </si>
  <si>
    <t xml:space="preserve">SK 2000 BVPE</t>
  </si>
  <si>
    <t xml:space="preserve">COATER AND DEVELOPER TRACK WITH 2 CT, 2 BCT, 4 DEVELOPERS</t>
  </si>
  <si>
    <r>
      <rPr>
        <sz val="8"/>
        <rFont val="Arial"/>
        <family val="0"/>
      </rPr>
      <t xml:space="preserve">Inspection is available by appointment.
Config: 2 Coaters / 2BARC / 4 Developers
Wafer flow direction: Right to Left (Track interface is on the left side)
To see a video of the tool, taken in October 2014, showing the system shut 
down in the fab, please click here:-
&lt;http://youtu.be/jItameMz0dU&gt;
1.GENERAL INFORMATION 	Clean Track SK2000 2 Coater/2 BARC 4 Developer w/ 
Stepper IF
Tool ID 	 
Serial Number 	 
Vintage 	2003
OEM 	DAI NIPPON SCREEN
Model 	SOKUDO SK2000-BVPEU
Process 	COAT/DEVE
Software version 	9.G.0.1
2.WAFER SPECIFICATION 	 
Wafer Size 	200MM
Wafer Shape 	SNNF (Semi Notch No Flat)
Wafer Cassette 	8” PP Miraial
SMIF Interface 	NO
3. SYSTEM CONFIGURATION 	 
Process Block# 	2
Coater head# 	2
Barc Coater head# 	2
Develop head# 	4
Adhesion Chamber# 	2
Cooling Plate# 	10
Rapid Hot Plate(RHP)# 	12
Hot Plate(RHP)# 	3
EEW# 	1
EEFT# 	1
IFB# 	1
Sourcs Bottle CCaabbiinneett((RREESSIISSTT) 	1
Chemical Box (HMDS/Solvent/NMDW) 	1
Controller Cabinet 	1
Power BOX 	1
Handling Unit Controller 	1
3-1. Carrier Station 	 
Stage 	1×4 Side Loading (Sender /Receiver)
3-2. Coater 	 
Nozzle# 	#6
Resist temperature System 	1 temp control for 3 line x 2
Coater Cup 	PP+PP+PPS
Spin chuck 	PEEK
Resist Pump 	PDS-105C-KPM4-S01
Back rinse flow 	flow meter with sensor
VPS Pluse Mist Nozzle flow 	flow meter with sensor
Edge Cleaner 	flow meter with sensor
Solvent solution supply 	Central supply
Drain 	Central
3-3. Barc 	 
Nozzle# 	#2
Resist temperature System 	1 temp control for 1 line x 2
Coater Cup 	PP+PP+PPS
Spin chuck 	PEEK
Resist Pump 	PDS-105C-KPM4-S01
Back rinse flow 	flow meter with sensor
VPS Pluse Mist Nozzle flow 	flow meter with sensor
Edge Cleaner 	flow meter with sensor
Solvent solution supply 	Central supply
Drain 	Central
3-4. Developer 	 
Nozzle 	Slit Scan Nozzle
Develop solution supply 	Central supply
Developer Cup 	PVC
Spin chuck 	PEEK
Develop Nozzle Flow 	flow meter with sensor
Develop Nozzle Wash 	flow meter with sensor
Rinse Nozzle Flow 	flow meter with sensor
Back Rinse Flow 	flow meter with sensor
Develop temperature System 	1 temp control for 1 line x 2
Drain 	Central
3-5. Adhesion 	 
Method 	Vapor prime by N2 Bubbling
Hot plate 	60-150deg by 0.1deg pitch
HMDS solution supply 	Central supply
3-6. Hot Plate 	 
Method 	Proximity bake with ceramic ball
Hot plate 	50-180deg by 0.1deg pitch
3-7. Cooling Plate 	 
Method 	Proximity bake with ceramic ball
Cooling plate 	20-25deg by 0.1deg pitch
3-8. Rapid Hot Plate(RHP) 	 
Method 	Proximity bake with ceramic ball
Hot plate 	70-150deg by 0.1deg pitch
3-9. Hot Plate(HP) 	 
Method 	Proximity bake with ceramic ball
Hot plate 	60-250deg by 0.1deg pitch
3-9. EEW 	 
Lamp 	Mercury xenon
Wave length 	248nm
3-10. EEFT (EEW and Thickness) 	 
Lamp 	Mercury xenon
Wave length 	248nm
Lamp for resist thickness 	Halogen
Wave length 	400nm-800nm with low cut filter 480nm
3-11. IFB 	 
Robot</t>
    </r>
    <r>
      <rPr>
        <sz val="8"/>
        <rFont val="Noto Sans CJK SC"/>
        <family val="2"/>
      </rPr>
      <t xml:space="preserve">（</t>
    </r>
    <r>
      <rPr>
        <sz val="8"/>
        <rFont val="Arial"/>
        <family val="0"/>
      </rPr>
      <t xml:space="preserve">BHU1) 	1
Robot</t>
    </r>
    <r>
      <rPr>
        <sz val="8"/>
        <rFont val="Noto Sans CJK SC"/>
        <family val="2"/>
      </rPr>
      <t xml:space="preserve">（</t>
    </r>
    <r>
      <rPr>
        <sz val="8"/>
        <rFont val="Arial"/>
        <family val="0"/>
      </rPr>
      <t xml:space="preserve">BHU2) 	1
Buffer 	2
  	 </t>
    </r>
  </si>
  <si>
    <t xml:space="preserve">106023</t>
  </si>
  <si>
    <t xml:space="preserve">Photoresist coater and developer - 2 ct - 2 bct - 4 dev</t>
  </si>
  <si>
    <r>
      <rPr>
        <sz val="8"/>
        <rFont val="Arial"/>
        <family val="0"/>
      </rPr>
      <t xml:space="preserve">
Inspection is available by appointment.
Config: 2 Coaters / 2 BARC / 4 Developers
Wafer flow direction: Right to Left (Track interface is on the left side)
To see a video of this tool , de-installed in the fab, please visit the 
following link:-
&lt;http://youtu.be/eepoieAa7GI&gt;
1.GENERAL INFORMATION 	Clean Track SK2000 2 Coater/2 BARC 4 Developer w/ 
Stepper IF
Vintage 	2004
OEM 	DNS - SOKUDO
Model 	SOKUDO SK2000-BVPE
Process 	COAT/DEVE
Software version 	9.K.0.0
2.WAFER SPECIFICATION 	 
Wafer Size 	200MM
Wafer Shape 	SNNF (Semi Notch No Flat)
Wafer Cassette 	8” PP Miraial
SMIF Interface 	NO
3. SYSTEM CONFIGURATION 	 
Process Block# 	2
Coater head# 	2
Barc Coater head# 	2
Develop head# 	4
Adhesion Chamber# 	2
Cooling Plate# 	10
Rapid Hot Plate(RHP)# 	8
Hot Plate(RHP)# 	3
EEW# 	1
EEFT# 	1
IFB# 	1
Sourcws Bottle Cabinet((RESIST) 	1
Chemical Box (HMDS/Solvent/NMDW) 	1
Controller Cabinet 	1
Power BOX 	1
Handling Unit Controller 	1
3-1. Carrier Station 	 
Stage 	1×4 Side Loading (Sender /Receiver)
3-2. Coater 	 
Nozzle# 	#6
Resist temperature System 	1 temp control for 3 line x 2
Coater Cup 	PP+PP+PPS
Spin chuck 	PEEK
Resist Pump 	PDS-105C-KPM4-S01
Back rinse flow 	flow meter with sensor
VPS Pluse Mist Nozzle flow 	flow meter with sensor
Edge Cleaner 	flow meter with sensor
Solvent solution supply 	Central supply
Drain 	Central
3-3. Barc 	 
Nozzle# 	#2
Resist temperature System 	1 temp control for 1 line x 2
Coater Cup 	PP+PP+PPS
Spin chuck 	PEEK
Resist Pump 	PDS-105C-KPM4-S01
Back rinse flow 	flow meter with sensor
VPS Pluse Mist Nozzle flow 	flow meter with sensor
Edge Cleaner 	flow meter with sensor
Solvent solution supply 	Central supply
Drain 	Central
3-4. Developer 	 
Nozzle 	Slit Scan Nozzle
Develop solution supply 	Central supply
Developer Cup 	PVC
Spin chuck 	PEEK
Develop Nozzle Flow 	flow meter with sensor
Develop Nozzle Wash 	flow meter with sensor
Rinse Nozzle Flow 	flow meter with sensor
Back Rinse Flow 	flow meter with sensor
Develop temperature System 	1 temp control for 1 line x 2
Drain 	Central
3-5. Adhesion 	 
Method 	Vapor prime by N2 Bubbling
Hot plate 	60-150deg by 0.1deg pitch
HMDS solution supply 	Central supply
3-6. Hot Plate 	 
Method 	Proximity bake with ceramic ball
Hot plate 	50-180deg by 0.1deg pitch
3-7. Cooling Plate 	 
Method 	Proximity bake with ceramic ball
Cooling plate 	20-25deg by 0.1deg pitch
3-8. Rapid Hot Plate(RHP) 	 
Method 	Proximity bake with ceramic ball
Hot plate 	70-150deg by 0.1deg pitch
3-9. Hot Plate(HP) 	 
Method 	Proximity bake with ceramic ball
Hot plate 	60-250deg by 0.1deg pitch
3-9. EEW 	 
Lamp 	Mercury xenon
Wave length 	365nm
3-10. EEFT (EEW and Thickness) 	 
Lamp 	Mercury xenon
Wave length 	365nm
Lamp for resist thickness 	Halogen
Wave length 	400nm-800nm with low cut filter 480nm
3-11. IFB 	 
Robot</t>
    </r>
    <r>
      <rPr>
        <sz val="8"/>
        <rFont val="Noto Sans CJK SC"/>
        <family val="2"/>
      </rPr>
      <t xml:space="preserve">（</t>
    </r>
    <r>
      <rPr>
        <sz val="8"/>
        <rFont val="Arial"/>
        <family val="0"/>
      </rPr>
      <t xml:space="preserve">BHU1) 	1
Robot</t>
    </r>
    <r>
      <rPr>
        <sz val="8"/>
        <rFont val="Noto Sans CJK SC"/>
        <family val="2"/>
      </rPr>
      <t xml:space="preserve">（</t>
    </r>
    <r>
      <rPr>
        <sz val="8"/>
        <rFont val="Arial"/>
        <family val="0"/>
      </rPr>
      <t xml:space="preserve">BHU2) 	1
Buffer 	2
  	 </t>
    </r>
  </si>
  <si>
    <t xml:space="preserve">107022</t>
  </si>
  <si>
    <t xml:space="preserve">SK-2000</t>
  </si>
  <si>
    <t xml:space="preserve">C&amp;D Track</t>
  </si>
  <si>
    <t xml:space="preserve">108697</t>
  </si>
  <si>
    <t xml:space="preserve">SU3000 Acquaspin</t>
  </si>
  <si>
    <t xml:space="preserve">Wet wafer acid processing</t>
  </si>
  <si>
    <t xml:space="preserve">Configuration: 12" Wafer cleaning system 4 AQUASPIN Chambers Spin 1 SRM 
Spin 2 MPC Bevel Spin 3 MPC Spin 4 MPC JDP Factory interface 2 FOUP's 
Complete system including all delivery systems</t>
  </si>
  <si>
    <t xml:space="preserve">108220</t>
  </si>
  <si>
    <t xml:space="preserve">DNS / SOKUDO</t>
  </si>
  <si>
    <t xml:space="preserve">RF3</t>
  </si>
  <si>
    <t xml:space="preserve">Photoresist Coater and Developer Track</t>
  </si>
  <si>
    <t xml:space="preserve">Configuration:-
-See attached the block diagram of the tool
1. Main Body Frame (Left to Right wafer flow)
2. Indexer with 2 load ports
3. B2 3 Resist cups, 1 Develop cup
Coat module B2-SC#1- pumped dispense for: -
- B2-SC#1, Nozzle #1 = 1 x PDS-105 pump (ArF resist - filtered)
- B2-SC#1, Nozzle #2 = 1 x PDS-107 pump (no filter, by-pass filter housing 
only)
- B2-SC#1, Nozzles #3 - #10 = future use nozzles and dispense lines (pumps 
not included)
- Pre wet nozzle required
- Top EBR - Solvent
- Back EBR - Solvent
Coat module B2-SC#2- pumped dispense for: -
- B2-SC#2, Nozzle #1 = 1 x PDS-105 pump (no filter, by-pass filter housing 
only)
- B2-SC#2, Nozzles #2 - #10 = future use nozzles and dispense lines (pumps 
not included)
- Pre wet nozzle required
- Top EBR - Acetone
- Back EBR - Acetone
Coat module B2-SC#3- pumped dispense for: -
- Nozzle #1 - Acetone (semiconductor grade)
- Nozzle #2 - IPA (99% semiconductor grade)
- Nozzle #3 - DI Water
- Nozzle #4 - #10 - future use nozzles and dispense lines (pumps not 
included)
- Pre wet nozzle required
- Top EBR - Acetone
- Back EBR - Acetone
B2-SD#1 - standard develop module with ECO nozzle as dispense system
Thermal Modules:
- RHP 1 unit
- CP 4 units
- HP 4 units
5.B3 4 Resist cup
Coat module B3-SC#1- pumped dispense for: -
- B3-SC#1, Nozzles #1 - #10 = PDS-105 pumps (no filter, by-pass filter 
housing only)
- Pre wet nozzle required
- Top EBR - not required
- Back EBR - not required
Coat module B3-SC#2- pumped dispense for: -
- B3-SC#2, Nozzles #1 - #10 = PDS-105 pumps (no filter, by-pass filter 
housing only)
- Pre wet nozzle required
- Top EBR - not required
- Back EBR - not required
Coat module B3-SC#3- pumped dispense for: -
- Nozzle #1 - Acetone (semiconductor grade)
- Nozzle #2 - IPA (99% semiconductor grade)
- Nozzle #3 - DI Water
- Nozzle #4 - #10 - future use nozzles and dispense lines (pumps not 
included)
- Pre wet nozzle required
- Top EBR - Acetone
- Back EBR - Acetone
Coat module B3-SC#4- pumped dispense for: -
- Nozzle #1 - Acetone (semiconductor grade)
- Nozzle #2 - IPA (99% semiconductor grade)
- Nozzle #3 - DI Water
- Nozzle #4 - #10 - future use nozzles and dispense lines (pumps not 
included)
- Pre wet nozzle required
- Top EBR - Acetone
- Back EBR - Acetone
Oven
- F-RHP 3 units
- CP 3 units
- HP 2 units
6. Software
Flex Flow Software
GEM
7. Supporting Units
ACU cabinet -Support B2-SC#1 only 1 unit
SC cabinet 2 units
SC cabinet#1
- Supporting B2-SC#3, B3-SC#3, B3-SC#4 for IPA pressurized dispense via 
nozzles
- Supporting B2-SC#3, B3-SC#3, B3-SC#4 for Acetone pressurized dispense via 
nozzles
SC cabinet#2
- Supporting B2-SC#2, B2-SC#3, B3-SC#3, B3-SC#4 for Top &amp; Bottom Acetone 
EBR
- Supporting B2-SC#1 for solvent Top EBR and Bottom EBR
SD cabinet -Support B2-SD#1 module only- 1 unit
Canister cabinets -Feeding SC cabinets, SD cabinet and supporting pre wet 
nozzles
ETU cabinet -Supporting B2-SC#1 Nozzle #1 and B2-SD#1 Nozzle #1 1 unit
Power box 1 unit
8. Others
Tower Lamp -SOKUDO standard spec
Third Party Electrical Site Inspection
Installation
Compliance to mutually agreeable Performance Specification (details TBD)
Training Credits for 4 Engineers
9. Special requirements
Water jacket control for B3-SC#1 and 2
- Will support all 10 dispense lines at 65C for a minimum time of 10 
minutes (5ml dispenses)
Waste fluid cabinet for B2 SC#1-3 and B3 SC#1-4
- Will support waste containment for SC modules- includes auto switching 
function
between qty 2 waste containers (~5G each)</t>
  </si>
  <si>
    <t xml:space="preserve">108622</t>
  </si>
  <si>
    <t xml:space="preserve">EBARA</t>
  </si>
  <si>
    <t xml:space="preserve">A30W</t>
  </si>
  <si>
    <t xml:space="preserve">108621</t>
  </si>
  <si>
    <t xml:space="preserve">AA70W</t>
  </si>
  <si>
    <t xml:space="preserve">3</t>
  </si>
  <si>
    <t xml:space="preserve">108620</t>
  </si>
  <si>
    <t xml:space="preserve">AA70WN</t>
  </si>
  <si>
    <t xml:space="preserve">106466</t>
  </si>
  <si>
    <t xml:space="preserve">ECI</t>
  </si>
  <si>
    <t xml:space="preserve">QL-10-EX</t>
  </si>
  <si>
    <t xml:space="preserve">PLATING BATH ANALYSER</t>
  </si>
  <si>
    <t xml:space="preserve">107007</t>
  </si>
  <si>
    <t xml:space="preserve">ECO Snow</t>
  </si>
  <si>
    <t xml:space="preserve">VersaClean 1200</t>
  </si>
  <si>
    <t xml:space="preserve">Mask / Substrate cleaner</t>
  </si>
  <si>
    <t xml:space="preserve">The equipment has been de-installed to a storage area. The equipment was 
fully functional before it was removed from service and was very little 
used in an R and D environment.
Located in Europe. This therefore has European voltage set up and CE mark. 
Fully automated. Cassette to cassette. See attached photos for details.</t>
  </si>
  <si>
    <t xml:space="preserve">108635</t>
  </si>
  <si>
    <t xml:space="preserve">EDWARDS</t>
  </si>
  <si>
    <t xml:space="preserve">EPX 500NE</t>
  </si>
  <si>
    <t xml:space="preserve">108634</t>
  </si>
  <si>
    <t xml:space="preserve">EPX180L</t>
  </si>
  <si>
    <t xml:space="preserve">108633</t>
  </si>
  <si>
    <t xml:space="preserve">EPX180LE</t>
  </si>
  <si>
    <t xml:space="preserve">7</t>
  </si>
  <si>
    <t xml:space="preserve">108632</t>
  </si>
  <si>
    <t xml:space="preserve">EPX180NE</t>
  </si>
  <si>
    <t xml:space="preserve">108631</t>
  </si>
  <si>
    <t xml:space="preserve">EPX500LE</t>
  </si>
  <si>
    <t xml:space="preserve">108630</t>
  </si>
  <si>
    <t xml:space="preserve">EPXTWIN180L</t>
  </si>
  <si>
    <t xml:space="preserve">108629</t>
  </si>
  <si>
    <t xml:space="preserve">IGX1000N</t>
  </si>
  <si>
    <t xml:space="preserve">108628</t>
  </si>
  <si>
    <t xml:space="preserve">IGX100L</t>
  </si>
  <si>
    <t xml:space="preserve">106880</t>
  </si>
  <si>
    <t xml:space="preserve">Edwards</t>
  </si>
  <si>
    <t xml:space="preserve">iGX100L</t>
  </si>
  <si>
    <t xml:space="preserve">Pump</t>
  </si>
  <si>
    <t xml:space="preserve">-STILL INSTALLED. IN EXCELLENT CONDITION WITH NO KNOWN MISSING OR BROKEN 
PARTS.
-CAN BE INSPECTED BY APPOINTMENT.</t>
  </si>
  <si>
    <t xml:space="preserve">108627</t>
  </si>
  <si>
    <t xml:space="preserve">IH1000</t>
  </si>
  <si>
    <t xml:space="preserve">21</t>
  </si>
  <si>
    <t xml:space="preserve">108626</t>
  </si>
  <si>
    <t xml:space="preserve">IH1800</t>
  </si>
  <si>
    <t xml:space="preserve">15</t>
  </si>
  <si>
    <t xml:space="preserve">108625</t>
  </si>
  <si>
    <t xml:space="preserve">IPX100</t>
  </si>
  <si>
    <t xml:space="preserve">108624</t>
  </si>
  <si>
    <t xml:space="preserve">IPX100A</t>
  </si>
  <si>
    <t xml:space="preserve">106879</t>
  </si>
  <si>
    <t xml:space="preserve">iXH 1820H</t>
  </si>
  <si>
    <t xml:space="preserve">108623</t>
  </si>
  <si>
    <t xml:space="preserve">QMB500</t>
  </si>
  <si>
    <t xml:space="preserve">106947</t>
  </si>
  <si>
    <t xml:space="preserve">STP-1003C</t>
  </si>
  <si>
    <t xml:space="preserve">Turbomolecular pump + controller + cable set</t>
  </si>
  <si>
    <t xml:space="preserve">-in good , working condition - includes the pump, the cable set and the 
controller.</t>
  </si>
  <si>
    <t xml:space="preserve">106882</t>
  </si>
  <si>
    <t xml:space="preserve">STP-1003P</t>
  </si>
  <si>
    <t xml:space="preserve">Turbo Pump</t>
  </si>
  <si>
    <t xml:space="preserve">106881</t>
  </si>
  <si>
    <t xml:space="preserve">STP-XH2603P</t>
  </si>
  <si>
    <t xml:space="preserve">106467</t>
  </si>
  <si>
    <t xml:space="preserve">EO Technic</t>
  </si>
  <si>
    <t xml:space="preserve">CSM-2000</t>
  </si>
  <si>
    <t xml:space="preserve">CHIP SCALE LASER MARKER</t>
  </si>
  <si>
    <t xml:space="preserve">108641</t>
  </si>
  <si>
    <t xml:space="preserve">EO TECHNICS</t>
  </si>
  <si>
    <t xml:space="preserve">CSM 2000</t>
  </si>
  <si>
    <t xml:space="preserve">Chip scale laser wafer marker</t>
  </si>
  <si>
    <t xml:space="preserve">106470</t>
  </si>
  <si>
    <t xml:space="preserve">CSM2000</t>
  </si>
  <si>
    <t xml:space="preserve">106469</t>
  </si>
  <si>
    <t xml:space="preserve">EO Technics</t>
  </si>
  <si>
    <t xml:space="preserve">108815</t>
  </si>
  <si>
    <t xml:space="preserve">ESEC</t>
  </si>
  <si>
    <t xml:space="preserve">CT-2000</t>
  </si>
  <si>
    <t xml:space="preserve">Automatic Flip Chip Die Attacher, 3ea Available</t>
  </si>
  <si>
    <t xml:space="preserve">106967</t>
  </si>
  <si>
    <t xml:space="preserve">ESI</t>
  </si>
  <si>
    <t xml:space="preserve">5380</t>
  </si>
  <si>
    <t xml:space="preserve">CO2 laser ablation system</t>
  </si>
  <si>
    <t xml:space="preserve">Electro Scientific Industries' Advanced laser and mechanical drill products 
have been prepared for high density interconnects (HDI) and IC packaging 
substrates.
The Model 5380 features a high power CO2 laser with a very short pulse 
width and high pulse repetition frequency of up to 60Khz, representing the 
first of its kind in the world-wide microvia drilling market. The 5380 can 
produce in excess of 32,000 vias per minute in single layer laminated 
materials. Additionally, the 5380 incorporates a patented compound beam 
positioner delivering zero stepping time and eliminating abutment errors 
during the drilling process. The combined effect of the high repetition 
rate laser and field proven compound beam positioner makes this model the 
premier choice for high productivity.</t>
  </si>
  <si>
    <t xml:space="preserve">109004</t>
  </si>
  <si>
    <t xml:space="preserve">FEI</t>
  </si>
  <si>
    <t xml:space="preserve">Quanta 3D FEG</t>
  </si>
  <si>
    <t xml:space="preserve">Scanning Electron Microscope with FIB cross section capability</t>
  </si>
  <si>
    <t xml:space="preserve">-Has seen low usage in an R and D environment
-EU voltage set up
-has CE mark
-FEI Quanta 3D FEG scanning electron microscope
with focused ion beam cross sectioning capability
-with additional carbon milling capability
-Fully refurbished and re-commissioned by OEM in May 2022
-Still installed and operational
-Can be inspected by appointment</t>
  </si>
  <si>
    <t xml:space="preserve">106964</t>
  </si>
  <si>
    <t xml:space="preserve">Strata 400</t>
  </si>
  <si>
    <t xml:space="preserve">Dual Beam FIB SEM</t>
  </si>
  <si>
    <t xml:space="preserve">Available for immediate purchase: FEI Strata 400 Dual-beam FIB SEM.
-Still installed and operational
-Can be inspected by appointment
-CE marked
-DualBeam: SEM and FIB sources
-Electron Source: Schottky thermal field emitter, over 1 year lifetime
-Ion Source: Gallium liquid metal, 1000 hours guaranteed
-External LoadLock feature.
-Beam Voltage: 200V - 30kV SEM, 2kV - 30kV FIB
-Beam Current: 7 spots SEM (5pA to 24nA at 5kV, 21pA to 37nA at 30kV), 15 
apertures FIB (1.5pA to 21nA at 30kV)
-Image resolution: &lt; 0.8 nm achievable SEM-STEM mode
-EDX resolution: &lt; 30 nm on thinned samples
-Max sample size: 75 mm diameter, loadlock compatible
-Flipstage: total tilt range &gt; 150 degrees (excluding tilt of the main 
DualBeam stage)
-User interface: GUI with integrated SEM, FIB, GIS, imaging and patterning, 
simultaneous patterning and imaging mode
-Detectors: ETD, TLD, CDEM
-GIS: IEE, TEOS, Pt
-Primary Pump: nXds 10i (dry pump)</t>
  </si>
  <si>
    <t xml:space="preserve">106894</t>
  </si>
  <si>
    <t xml:space="preserve">FINETECH GmbH</t>
  </si>
  <si>
    <t xml:space="preserve">Fineplacer 96</t>
  </si>
  <si>
    <t xml:space="preserve">Manual FlipChip Bonder</t>
  </si>
  <si>
    <t xml:space="preserve">Available Options:-
Die Attach, SMD, FLIP CHIP, UV Wafer Ring Release Module
    * Bonding accuracy: 0.5 μm
    * Max. die/package size: 16 mm (pick-n-place only)
    * Min. die/package size: 0.5 mm
    * Substrate size: 50 mm × 50 mm (thermal compression), 180 mm × 108 mm
      (pick-n-place only)
    * Bonding environment: nitrogen / formic acid
    * Bonding mechanism: thermo-compression (bonding force 0.1 ~ 200 N),
      reflow (RT ~ 400 °C, heating rate: 20 °C/s), thermo-sonic
I have powered up parts of the machine and taken a video.I uploaded it to 
youtube and you can see it here:-
https://youtu.be/2jjmekggKc0 &lt;https://youtu.be/2jjmekggKc0%20&gt;</t>
  </si>
  <si>
    <t xml:space="preserve">108950</t>
  </si>
  <si>
    <t xml:space="preserve">FSI</t>
  </si>
  <si>
    <t xml:space="preserve">Mercury (Spare Parts)</t>
  </si>
  <si>
    <t xml:space="preserve">586 CPU Board for an FSi Mercury</t>
  </si>
  <si>
    <t xml:space="preserve">Availability: Immediately on receipt of payment.</t>
  </si>
  <si>
    <t xml:space="preserve">106475</t>
  </si>
  <si>
    <t xml:space="preserve">Furukawa</t>
  </si>
  <si>
    <t xml:space="preserve">UVW-102M</t>
  </si>
  <si>
    <t xml:space="preserve">FURUKAWA UV-102 SEMI AUTO UV CURE SYSTEM</t>
  </si>
  <si>
    <t xml:space="preserve">N/A</t>
  </si>
  <si>
    <t xml:space="preserve">108751</t>
  </si>
  <si>
    <t xml:space="preserve">GCA TROPEL</t>
  </si>
  <si>
    <t xml:space="preserve">9000</t>
  </si>
  <si>
    <t xml:space="preserve">Wafer Flatness Analyzer</t>
  </si>
  <si>
    <t xml:space="preserve">Fringe Sensitivity Range: 0.5 to 10.0 micrometers per fringe System 
Accuracy: 0.25 micrometers Maximum Test Area: 5.0 x 4.5 inches Maximum 
Resolution: 0.10 micrometers Tilt Adjustable Work Holders in 2 Dimensions: 
4” x 4”, 5” x 5” Photo plates 2” and 3” Wafers and Slices</t>
  </si>
  <si>
    <t xml:space="preserve">107016</t>
  </si>
  <si>
    <t xml:space="preserve">Genmark</t>
  </si>
  <si>
    <t xml:space="preserve">Various genmark robots and Edwards turbo  pumps</t>
  </si>
  <si>
    <t xml:space="preserve">Mixed lot of Edwards Turbo pumps, Genmark Robots and controllers and a JEL robot</t>
  </si>
  <si>
    <t xml:space="preserve">I am selling a batch of Genmark robots and controllers, a JEL robot and qty 
5 Edwards turbo pumps in one lot at a discount price.
Here is the list of the items and a few photos are attached.
You can see more detailed information if you go to the web links shown 
below.
 &lt;https://www.fabsurplus.com/sdi_catalog/salesItemDetails.do?id=101042&gt;
SDI ID:  101042
Manufacturer: Genmark
Model:  AVR series
Description:  Cleanroom Vacuum Robot only
Version:  Spares
Vintage:  Inquire
Quantity:  1
Sales Condition:  as is where is
Lead Time:  immediately
Comments: 
AVR Series vacuum cleanroom robot without controller and cables.
Light signs of wear: bolt marks, light surface scratches/discolourings. 
Structurally good quality, communication tested, motion not tested, not 
cleanroom clean. Usage history: lithographic test setup.
 &lt;https://www.fabsurplus.com/sdi_catalog/salesItemDetails.do?id=101044&gt;
SDI ID:  101044
Manufacturer: Genmark
Model:  GB9 GPR Gencobot
Description:  Cleanroom Vacuum Robot and controller
Version:  Spares
Vintage:  01.05.2011
Quantity:  1
Sales Condition:  as is where is
Lead Time:  immediately
Comments: 
Genmark cleanroom vacuum robot and controller. Complete functional setup, 
consisting of robot, controller, firmware, cables, accessories, and 
manuals. Test &amp; Calibration check list included.
Visually good condition, mild scuff mark on robot elbow, controller lid 
screws missing. Motion tested.
- GB9 GPR Vacuum Robot
- SMALL Controller - P/N 98000106841
- 2 ELCO Cables - P/N 910500016
- Power Cable - P/N 010130095
- Test &amp; Calibration Check List #21064 - P/N 400-200319002_GB9 Rev. 1
- Test &amp; Calibration Tests Duration Check List #21064 - P/N 400-200300010 
Rev. 1
- Gencobot 9 GPR Series Reference Manual - P/N 080010022
- Controller Reference Manual - P/N 080010043
- Firmware (Diskette). Version GB9-5.06. Calibration #21064
- O-ring Large - P/N 050200079
 &lt;https://www.fabsurplus.com/sdi_catalog/salesItemDetails.do?id=101045&gt;
SDI ID:  101045
Manufacturer: Genmark
Model:  GB9 ELV
Description:  Cleanroom Vacuum Elevator and Controller
Version:  Spares
Vintage:  01.07.2013
Quantity:  1
Sales Condition:  as is where is
Lead Time:  immediately
Comments: 
Genmark cleanroom vacuum elevator and controller. Complete functional 
setup, consisting of elevator, controller, cable. This is a pre-owned item, 
manufactured in 2013.
Visually excellent condition. No installation marks and appears unused. 
Motion tested. Controller bears pristine waranty proof label.
- GB9 ELV Vacuum Elevator
- SYSTEM Controller - P/N 9800107111
- 1 ELCO Cable - P/N 910500016
 &lt;https://www.fabsurplus.com/sdi_catalog/salesItemDetails.do?id=101047&gt;
SDI ID:  101047
Manufacturer: Jel
Model:  SCR32000CS‐ 450‐PM
Description:  Cleanroom Handling Robot
Version:  Spares
Vintage:  31.05.2014
Quantity:  1
Sales Condition:  as is where is
Lead Time:  immediately
Comments: 
JEL cleanroom robot without accessories. The robot is equipped with a 38cm 
long dualblade end‐effector with vacuum suction cups. This is a pre-owned 
item, manufactured in 2014.
Visually good condition. Mild scuff marks on 2nd link and wrist block. 
Untested. Original transport fixation bracket mounted.
 &lt;https://www.fabsurplus.com/sdi_catalog/salesItemDetails.do?id=101037&gt;
SDI ID:  101037
Manufacturer: Edwards
Model:  STPiXA2205C PN: YT63‐1Z‐040
Description:  Turbomolecular Vacuum Pump
Version:  Pump
Vintage:  31.05.2013
Quantity:  1
Sales Condition:  as is where is
Lead Time:  immediately
Comments: 
Edwards turbomolecular pump for high vacuum, 2200 L/s. With integrated 
controller. Without power supply and cables.
This is a pre-owned item, manufactured in 2013, and visually in good 
condition. Usage history: lithographic test setup. The system is not 
cleanroom clean and not sealed with dust-caps. Signs of wear: small 
scratches on the front and right side. One cooling port is deformed, the 
power socket is damaged, and the power socket clamp is missing.
 &lt;https://www.fabsurplus.com/sdi_catalog/salesItemDetails.do?id=101038&gt;
SDI ID:  101038
Manufacturer: Edwards
Model:  STPiXA2205C PN: YT63‐1Z‐040
Description:  Turbomolecular Vacuum Pump
Version:  Pump
Vintage:  01.05.2013
Quantity:  1
Sales Condition:  as is where is
Lead Time:  immediately
Comments: 
Edwards turbomolecular pump for high vacuum, 2200 L/s. With integrated 
controller. Without power supply and cables.This is a pre-owned item, 
manufactured in 2013, and visually in good condition. Usage history: 
lithographic test Setup. The system is not cleanroom clean and not sealed 
with dust-caps. Signs of wear: scratch above the connector panel and on the 
left side. The power socket has a very small deformation, but is 
functional.
 &lt;https://www.fabsurplus.com/sdi_catalog/salesItemDetails.do?id=101039&gt;
SDI ID:  101039
Manufacturer: Edwards
Model:  STPiXA2205C PN:YT63‐1Z‐000
Description:  Turbomolecular Vacuum Pump
Version:  Pump
Vintage:  31.05.2012
Quantity:  1
Sales Condition:  as is where is
Lead Time:  immediately
Comments: 
Edwards turbomolecular pump for high vacuum, 2200 L/s. With integrated 
controller. Without power supply and cables.This is a pre-owned item, 
manufactured in 2012, and visually in good condition. Usage history: 
lithographic test setup. The system is not cleanroom clean and not sealed 
with dust-caps. Signs of wear: scratch on the right side near the base. The 
cooling ports are deformed and the outlet has scratches.
 &lt;https://www.fabsurplus.com/sdi_catalog/salesItemDetails.do?id=101040&gt;
SDI ID:  101040
Manufacturer: Edwards
Model:  STPiXA2205C PN:YT63‐1Z‐000
Description:  Turbomolecular Vacuum Pump
Version:  Pump
Vintage:  31.05.2012
Quantity:  1
Sales Condition:  as is where is
Lead Time:  immediately
Comments: 
Edwards turbomolecular pump for high vacuum, 2200 L/s. With integrated 
controller. Without power supply and cables.This is a pre-owned item, 
manufactured in 2012, and visually in good condition. Usage history: 
lithographic test setup. The system is not cleanroom clean and not sealed 
with dust-caps. Signs of wear: various small scratches on the external 
surface and the mesh is slightly dented in two spots. One cornor of the 
power socket is damaged, but still functional.
 &lt;https://www.fabsurplus.com/sdi_catalog/salesItemDetails.do?id=101041&gt;
SDI ID:  101041
Manufacturer: Edwards
Model:  STPiXA2205C PN:YT63‐1Z‐000
Description:  Turbomolecular Vacuum Pump
Version:  Pump
Vintage:  31.05.2016
Quantity:  1
Sales Condition:  as is where is
Lead Time:  immediately
Comments: 
Edwards turbomolecular pump for high vacuum, 2200 L/s. With integrated 
controller. Without power supply and cables.This is a pre-owned item, 
manufactured in 2016, and visually in good condition. Usage history: 
lithographic test Setup. The system is not cleanroom clean and not sealed 
with dust-caps. Signs of wear: small scratch on the rear-side near the 
base. In addition, the front panel shows marks of corrosion around the data 
connectors.
 </t>
  </si>
  <si>
    <t xml:space="preserve">106476</t>
  </si>
  <si>
    <t xml:space="preserve">GPD</t>
  </si>
  <si>
    <t xml:space="preserve">PBFT856VS</t>
  </si>
  <si>
    <t xml:space="preserve">Pull Force Tester</t>
  </si>
  <si>
    <t xml:space="preserve">M Shut down in Fab. Needs to be removed in the next few weeks.</t>
  </si>
  <si>
    <t xml:space="preserve">106479</t>
  </si>
  <si>
    <t xml:space="preserve">Highmax</t>
  </si>
  <si>
    <t xml:space="preserve">UV-200 </t>
  </si>
  <si>
    <t xml:space="preserve">Curing System</t>
  </si>
  <si>
    <t xml:space="preserve">108902</t>
  </si>
  <si>
    <t xml:space="preserve">Hitachi</t>
  </si>
  <si>
    <t xml:space="preserve">RS4000</t>
  </si>
  <si>
    <t xml:space="preserve">Defect Review SEM</t>
  </si>
  <si>
    <t xml:space="preserve">Defect review SEM, fitted with qty 2 x 300 mm loadports.
The Hitachi RS-4000 In-line Defect Review SEM has been designed to meet 
production demands for devices in the 45-nm technology node and beyond.It 
performs at a high throughput rate of 1,200 DPH (defects per hour), which 
is about 3 times faster than the previous model, and performs defect review 
at a high speed and high defect capture rate thereby improving image 
resolution (3 nm) and enhancing image processing. Combined with ADC 
(automatic defect classification) to identify killer defects, the tool 
produces data directly linked with yield enhancement systems. Furthermore, 
the newly added function of tilt image observation by tilting the electron 
beam enables the tool to generate more defect information.
Performance specifications:
1)REVIEW throughput: 5.14s/defect or less
2)Secondary electron image resolution: 4 nm
3)Minimum detectable defect size:0.07 μm
4)Specimen stage stopping precision: ±3 μm(for x and y)
5)Auto Review detection rate:90% minimum (Defect size:0.10-0.37μm )
6)Auto classification accuracy:85% minimum
Missing or damaged parts: None
Tool has been de-installed and is currently located in an inspection 
warehouse.</t>
  </si>
  <si>
    <t xml:space="preserve">108896</t>
  </si>
  <si>
    <t xml:space="preserve">108752</t>
  </si>
  <si>
    <t xml:space="preserve">HITACHI</t>
  </si>
  <si>
    <t xml:space="preserve">S7000</t>
  </si>
  <si>
    <t xml:space="preserve">CD SEM</t>
  </si>
  <si>
    <t xml:space="preserve">    * Cassette-to-Cassette Handling for 4”, 5” &amp; 6” Wafers
    * 100X ~ 100,000X Magnification
    * 0.1 ~ 200 µm Measurement Range
    * 15 nm Guaranteed (at 1 kV) Secondary Electron Image Resolution
    * ± 0.02 µm or ±1%, whichever is greater, Reproducibility
    * 0.7 ~ 3 kV (100 V/step)
    * Auto-Focus and Auto-Stigmation
    * Fully Automated CD Measurement
    * Fully Programmable Stage with up to 60° Tilt
    * Multi Point Measurement Capability</t>
  </si>
  <si>
    <t xml:space="preserve">108819</t>
  </si>
  <si>
    <t xml:space="preserve">HYPERVISION </t>
  </si>
  <si>
    <t xml:space="preserve">Visionary 2</t>
  </si>
  <si>
    <t xml:space="preserve">Emmission Microscope with Karl Suss PM-8 Analytical Prober</t>
  </si>
  <si>
    <t xml:space="preserve">108821</t>
  </si>
  <si>
    <t xml:space="preserve">INNOLAS</t>
  </si>
  <si>
    <t xml:space="preserve">ILS 700 P </t>
  </si>
  <si>
    <t xml:space="preserve">Laser Drill </t>
  </si>
  <si>
    <t xml:space="preserve">SOLAR</t>
  </si>
  <si>
    <t xml:space="preserve">106504</t>
  </si>
  <si>
    <t xml:space="preserve">Irvine Optical</t>
  </si>
  <si>
    <t xml:space="preserve">Auto Wafer Loader Microscope Inspection</t>
  </si>
  <si>
    <t xml:space="preserve">WAFER INSPECTION MICROSCOPE WITH AUTOLOADER</t>
  </si>
  <si>
    <t xml:space="preserve">108970</t>
  </si>
  <si>
    <t xml:space="preserve">IsMeca</t>
  </si>
  <si>
    <t xml:space="preserve">NX16</t>
  </si>
  <si>
    <t xml:space="preserve">TEST SYSTEM</t>
  </si>
  <si>
    <t xml:space="preserve">-Still installed and operational
-Can be inspected by appointment
-Please refer to attached photo for details
-Including AssLabeling Laser A000 966</t>
  </si>
  <si>
    <t xml:space="preserve">109019</t>
  </si>
  <si>
    <t xml:space="preserve">J.A.Woollam</t>
  </si>
  <si>
    <t xml:space="preserve">M2000</t>
  </si>
  <si>
    <t xml:space="preserve">Bench-top Spectroscopic Ellipsometer</t>
  </si>
  <si>
    <t xml:space="preserve">An almost new Spectroscopic Ellipsometer M-2000 which was only used once.
This system was purchased in 2018, used once and never used agin.
Missing parts: None
Please refer to the photos attached showing the current condition of the 
system.
Parts with the system include:-
-Electronics control unit
-Auto Angle Base
-PC
-Lamp/Detector Controller
-MQD Single
-Linicon LV-125A vacuum pump
-CE marked</t>
  </si>
  <si>
    <t xml:space="preserve">108822</t>
  </si>
  <si>
    <t xml:space="preserve">JEOL</t>
  </si>
  <si>
    <t xml:space="preserve">JSM-6600F</t>
  </si>
  <si>
    <t xml:space="preserve">Scanning Electron Microscope</t>
  </si>
  <si>
    <t xml:space="preserve">109000</t>
  </si>
  <si>
    <t xml:space="preserve">K AND S</t>
  </si>
  <si>
    <t xml:space="preserve">4523</t>
  </si>
  <si>
    <t xml:space="preserve">Manual Wedge Bonder</t>
  </si>
  <si>
    <t xml:space="preserve">-Still installed
-Can be inspected by appointment
-Has seen low usage in an R and D environment
-EU voltage set up
-has CE mark
K&amp;S 4500 series manual wedge bonding system with microscope.
• Provides high yield and excellent repeatability
needed for wedge bonding with gold or
aluminium</t>
  </si>
  <si>
    <t xml:space="preserve">108971</t>
  </si>
  <si>
    <t xml:space="preserve">AT Premier</t>
  </si>
  <si>
    <t xml:space="preserve">Wafer Stud Bumping Bonder</t>
  </si>
  <si>
    <t xml:space="preserve">-Still installed and operational
-Has been used only very lightly in and R and D environment.
Accessories with the machine:
Microscope
Gold wires
16 Bonding Tools
Kulicke &amp; Soffa H26 CD35
-the ATPremier bonds 36 standard bumps per second at 60 µm pitch.
-As stud bumping does not require under bump metallurgy, bonding can be 
performed in a single step.
-cost savings using the new Wafer-Mapping interface by bonding only known 
good die.
 </t>
  </si>
  <si>
    <t xml:space="preserve">106917</t>
  </si>
  <si>
    <t xml:space="preserve">SPRINT</t>
  </si>
  <si>
    <t xml:space="preserve">HIGHSPEED AUTOMATIC WIRE BONDER</t>
  </si>
  <si>
    <t xml:space="preserve">108756</t>
  </si>
  <si>
    <t xml:space="preserve">K&amp;S</t>
  </si>
  <si>
    <t xml:space="preserve">1471</t>
  </si>
  <si>
    <t xml:space="preserve">Automatic wedge bonder</t>
  </si>
  <si>
    <t xml:space="preserve">Wire Bonder, 2ea Available</t>
  </si>
  <si>
    <t xml:space="preserve">108757</t>
  </si>
  <si>
    <t xml:space="preserve">1488 Plus</t>
  </si>
  <si>
    <t xml:space="preserve">Automatic Gold Ball Bonder </t>
  </si>
  <si>
    <t xml:space="preserve">    * K&amp;S 870 Pattern Recognition System, Revision 1.65-0-08
    * Operating System Software Revision 7-11-A-06 Including the Following
      Upgrades:
    * Low Dropset Looping
          o J-Wire Looping
          o Bump Bonding
          o BGA 1 Looping
          o BGA 2 Looping
          o “SR” Looping
          o Fine Pitch Video Lead Locator
    * OLYMPUS SZ30 Stereo Zoom Microscope
    * 2” X 2” Manual Vacuum Workholder</t>
  </si>
  <si>
    <t xml:space="preserve">108823</t>
  </si>
  <si>
    <t xml:space="preserve">4123</t>
  </si>
  <si>
    <t xml:space="preserve">108824</t>
  </si>
  <si>
    <t xml:space="preserve">4124</t>
  </si>
  <si>
    <t xml:space="preserve">Manual Thermosonic Ball Bonder</t>
  </si>
  <si>
    <t xml:space="preserve">108825</t>
  </si>
  <si>
    <t xml:space="preserve">4129</t>
  </si>
  <si>
    <t xml:space="preserve">Manual Deep Access Wedge Bonder</t>
  </si>
  <si>
    <t xml:space="preserve">108832</t>
  </si>
  <si>
    <t xml:space="preserve">4524AD</t>
  </si>
  <si>
    <t xml:space="preserve">108826</t>
  </si>
  <si>
    <t xml:space="preserve">4526</t>
  </si>
  <si>
    <t xml:space="preserve">Manual Wedge Bonder, with Vertical Wire Feed</t>
  </si>
  <si>
    <t xml:space="preserve">108827</t>
  </si>
  <si>
    <t xml:space="preserve">6497</t>
  </si>
  <si>
    <t xml:space="preserve">Semi-Automatic Flip Chip Epoxy Die Bonder </t>
  </si>
  <si>
    <t xml:space="preserve">108828</t>
  </si>
  <si>
    <t xml:space="preserve">8020</t>
  </si>
  <si>
    <t xml:space="preserve">Automatic Ball Bonder</t>
  </si>
  <si>
    <t xml:space="preserve">108829</t>
  </si>
  <si>
    <t xml:space="preserve">8028</t>
  </si>
  <si>
    <t xml:space="preserve">108830</t>
  </si>
  <si>
    <t xml:space="preserve">8060</t>
  </si>
  <si>
    <t xml:space="preserve">Automatic Wedge Bonder</t>
  </si>
  <si>
    <t xml:space="preserve">108755</t>
  </si>
  <si>
    <t xml:space="preserve">9388 Laser Pro</t>
  </si>
  <si>
    <t xml:space="preserve">Automatic Ball Attach System</t>
  </si>
  <si>
    <t xml:space="preserve">108939</t>
  </si>
  <si>
    <t xml:space="preserve">Karl Suss</t>
  </si>
  <si>
    <t xml:space="preserve">MA 56</t>
  </si>
  <si>
    <t xml:space="preserve">Mask Aligner</t>
  </si>
  <si>
    <t xml:space="preserve">Full working condition</t>
  </si>
  <si>
    <t xml:space="preserve">108833</t>
  </si>
  <si>
    <t xml:space="preserve">KARL SUSS</t>
  </si>
  <si>
    <t xml:space="preserve">MA-4 </t>
  </si>
  <si>
    <t xml:space="preserve">Mask Aligner, IR Backside Alignment with Single Microscope, for up to 4" Wafers</t>
  </si>
  <si>
    <t xml:space="preserve">108834</t>
  </si>
  <si>
    <t xml:space="preserve">MA-45</t>
  </si>
  <si>
    <t xml:space="preserve">Mask Aligner, Front Side Alignment with Splitfield Microscope, for up to 4" Wafers</t>
  </si>
  <si>
    <t xml:space="preserve">108909</t>
  </si>
  <si>
    <t xml:space="preserve">Karl SUSS</t>
  </si>
  <si>
    <t xml:space="preserve">MA200</t>
  </si>
  <si>
    <t xml:space="preserve">150 mm-200 MM</t>
  </si>
  <si>
    <t xml:space="preserve">8" Holder , 2x Optic Lens (5x, 10x, 20x), no BSE option (Karl suss Original 
version, It was working condtion before deinstallation)
De-installed, warehoused. Can be inspected by appointment. Further details 
are available on request</t>
  </si>
  <si>
    <t xml:space="preserve">108908</t>
  </si>
  <si>
    <t xml:space="preserve">-. Chuck size : 200mm fixed no vacuum contact
-. Mask Holder : 9" mask with proximity mode
-. Lamp house : LH1000
-. Lamp type : 1000w lamp
-. CIC type : CIC1000
-. Microscope : DVM8 with Field expander
-. Motorized obective movement option installed
-. Objective : 25x Leiz 
-. Cassette loader/ unloader type : Special cassette loader / unloader
-. Optics : UV400
-. AL3000 installed for Autoalign (have to check available function)
-. Wafer detection on the cassette : Ultra sonic sensor installed
-. PAL type : XRS PAL(Analog flat finder)
-. Alignment mode : Top Side Alignment
The EQUIPMENT IS DE-INSTALLED AND WAREHOUSED. Further DETAILS ARE AVAILABLE 
ON REQUEST</t>
  </si>
  <si>
    <t xml:space="preserve">108906</t>
  </si>
  <si>
    <t xml:space="preserve">150 mm, 200 mm</t>
  </si>
  <si>
    <t xml:space="preserve">8" Holder , 2x Optic Lens (5x, 10x, 20x), no BSE option (Karl suss Original 
version), It was working condition, No BSA option
De-installed, warehoused. Can be inspected by appointment. Location: Asia</t>
  </si>
  <si>
    <t xml:space="preserve">108758</t>
  </si>
  <si>
    <t xml:space="preserve">MA6</t>
  </si>
  <si>
    <t xml:space="preserve">50-150 mm</t>
  </si>
  <si>
    <t xml:space="preserve">Price with 4" Back Side Alignment Chuck
Tool Configuration
•1µ Resolution in Hard Contact Mode      
• Split Field Alignment Microscope with 5X, 10X &amp; 20X Objective Lenses
• Back Side Alignment with IR Illumination 
• 2”- 6” Wafer Size Range
• 3” Back Side Alignment Chuck Included
• 4" Back Side Alignment Chuck Available 
• 6” X 6” Mask Plate Holder  
• CIC 1000 1000W UV Power Supply 
• 230VAC, 1 PH, 50/60Hz Input Power  </t>
  </si>
  <si>
    <t xml:space="preserve">109001</t>
  </si>
  <si>
    <t xml:space="preserve">MJB 3</t>
  </si>
  <si>
    <t xml:space="preserve">Up to 75 mm</t>
  </si>
  <si>
    <t xml:space="preserve">-Still installed
-Can be inspected by appointment
-Has seen low usage in an R and D environment
-EU voltage set up
-has CE mark
Workhorse mask aligner system for
semiconductor photo-lithography
• Additional holders to permit use with
substrates up to 75mm</t>
  </si>
  <si>
    <t xml:space="preserve">108835</t>
  </si>
  <si>
    <t xml:space="preserve">PM-8</t>
  </si>
  <si>
    <t xml:space="preserve">Analytical Wafer Prober</t>
  </si>
  <si>
    <t xml:space="preserve">106897</t>
  </si>
  <si>
    <t xml:space="preserve">Karl Suss Micro Tec</t>
  </si>
  <si>
    <t xml:space="preserve">Mask Aligner with CIC1000 lamp housing</t>
  </si>
  <si>
    <t xml:space="preserve">-deinstalled warehoused.
-see photos for details about the configuration and condition.
-complete and not missing any parts.</t>
  </si>
  <si>
    <t xml:space="preserve">106915</t>
  </si>
  <si>
    <t xml:space="preserve">PA-200</t>
  </si>
  <si>
    <t xml:space="preserve">Wafer Prober Station</t>
  </si>
  <si>
    <t xml:space="preserve">106916</t>
  </si>
  <si>
    <t xml:space="preserve">PA200</t>
  </si>
  <si>
    <t xml:space="preserve">109016</t>
  </si>
  <si>
    <t xml:space="preserve">KEYENCE</t>
  </si>
  <si>
    <t xml:space="preserve">VHX-2000 D</t>
  </si>
  <si>
    <t xml:space="preserve">DigitalMicrsocope</t>
  </si>
  <si>
    <t xml:space="preserve">108416</t>
  </si>
  <si>
    <t xml:space="preserve">Keysight / Agilent / Hewlett-Packard (HP)</t>
  </si>
  <si>
    <t xml:space="preserve">4072B</t>
  </si>
  <si>
    <t xml:space="preserve">Parametric Tester</t>
  </si>
  <si>
    <t xml:space="preserve">108417</t>
  </si>
  <si>
    <t xml:space="preserve">4073A</t>
  </si>
  <si>
    <t xml:space="preserve">108775</t>
  </si>
  <si>
    <t xml:space="preserve">KLA</t>
  </si>
  <si>
    <t xml:space="preserve">AlphaStep 300</t>
  </si>
  <si>
    <t xml:space="preserve">Profilometer</t>
  </si>
  <si>
    <t xml:space="preserve">    *  Mfg: 4/92
    * ±10 mm Scan Length
    * 2 to 250 µm/sec Scan Speed
    * 50/sec nominal Sampling Rate
    * Vertical Resolution
    * 1Å Resolution ±6.5 µm
          o 25Å Resolution ±150µm
    * 1.0-100 mg Stylus Programmable Force Range
    * 0.1 mg Stylus Programmable Force Resolution
    * 210 mm X, Y Maximum Travel
    * 254 x 254 mm Maximum Sample Size</t>
  </si>
  <si>
    <t xml:space="preserve">106968</t>
  </si>
  <si>
    <t xml:space="preserve">SP2 (spare parts)</t>
  </si>
  <si>
    <t xml:space="preserve">Complete set of calibration standard wafers for a KLA SP2</t>
  </si>
  <si>
    <t xml:space="preserve">new unused</t>
  </si>
  <si>
    <t xml:space="preserve">Available for immediate purchase.
The following set of newly manufactured 8 inch calibration wafers.
8" wafer particle, silica
90 nm full coverage
Particle count 16,000 +/- 4800
Spot size (mm) 200 +/- 40
8" wafer particle, silica
300 nm full coverage
Particle count 16,000 +/- 4800
Spot size (mm) 200 +/- 40
8" wafer particle, silica
300 nm full coverage
Particle count 16,000 +/- 4800
Spot size (mm) 200 +/- 40
8" wafer particle, silica, 8 spot depositions
32nm, 40nm, 50nm, 60nm, 70nm,80nm, 90nm, 100nm
Particle count  2,000 +/ 600
Spot size (mm) 25 +/- 5</t>
  </si>
  <si>
    <t xml:space="preserve">108429</t>
  </si>
  <si>
    <t xml:space="preserve">Surfscan SP2</t>
  </si>
  <si>
    <t xml:space="preserve">Particle Measurement</t>
  </si>
  <si>
    <t xml:space="preserve">108009</t>
  </si>
  <si>
    <t xml:space="preserve">UV1250SE</t>
  </si>
  <si>
    <t xml:space="preserve">Wafer Film measurement / Ellipsometer</t>
  </si>
  <si>
    <t xml:space="preserve">-Currently deinstalled and warehoused, and can be inspected by appointment
-Configured with 2 x open wafer cassette loading plates
-Missing some optical parts
-Sold "as is".
-See the attached photos for details</t>
  </si>
  <si>
    <t xml:space="preserve">106481</t>
  </si>
  <si>
    <t xml:space="preserve">KLA Tencor</t>
  </si>
  <si>
    <t xml:space="preserve">AIT I</t>
  </si>
  <si>
    <t xml:space="preserve">Patterned Surface Inspection System </t>
  </si>
  <si>
    <t xml:space="preserve">108716</t>
  </si>
  <si>
    <t xml:space="preserve">KLA-Tencor</t>
  </si>
  <si>
    <t xml:space="preserve">Surfscan 4500</t>
  </si>
  <si>
    <t xml:space="preserve">Unpatterned Wafer Surface Inspection</t>
  </si>
  <si>
    <t xml:space="preserve">2 inch to 6 inch</t>
  </si>
  <si>
    <t xml:space="preserve">Fully operational, de-bugged and available for demonstration if required.
Deinstalled, Warehoused. Can be inspected by appointment
Watch a video of the tool in operation:</t>
  </si>
  <si>
    <t xml:space="preserve">108760</t>
  </si>
  <si>
    <t xml:space="preserve">Wafer Particle Inspection System</t>
  </si>
  <si>
    <t xml:space="preserve">2 to 6 inch</t>
  </si>
  <si>
    <t xml:space="preserve"> TENCOR Surfscan 4500 Surface Contamination Detection System featuring:   
    • Contamination Free Cassette to Cassette Handling of 2” – 6” Wafers  
    • HeNe 2mW Laser, 6328 Angstrom Wavelength
    • 0.20 micron Particle Size Sensitivity
    • Automatic Calibration       
    • 20 Column Thermal Printer</t>
  </si>
  <si>
    <t xml:space="preserve">108006</t>
  </si>
  <si>
    <t xml:space="preserve">Kokusai</t>
  </si>
  <si>
    <t xml:space="preserve">DD-823V</t>
  </si>
  <si>
    <t xml:space="preserve">VERTICAL CVD FURNACE, H2 ANNEAL PROCESS</t>
  </si>
  <si>
    <t xml:space="preserve">108007</t>
  </si>
  <si>
    <t xml:space="preserve">DJ-853V-8BL J3</t>
  </si>
  <si>
    <t xml:space="preserve">VERTICAL CVD FURNACE, HTO PROCESS</t>
  </si>
  <si>
    <t xml:space="preserve">108837</t>
  </si>
  <si>
    <t xml:space="preserve">KOKUSAI</t>
  </si>
  <si>
    <t xml:space="preserve">VR70</t>
  </si>
  <si>
    <t xml:space="preserve">Resistivity Test Tool</t>
  </si>
  <si>
    <t xml:space="preserve">106895</t>
  </si>
  <si>
    <t xml:space="preserve">KTC</t>
  </si>
  <si>
    <t xml:space="preserve">BT-30</t>
  </si>
  <si>
    <t xml:space="preserve">Die and ball shear tester</t>
  </si>
  <si>
    <t xml:space="preserve">106484</t>
  </si>
  <si>
    <t xml:space="preserve">Laurier</t>
  </si>
  <si>
    <t xml:space="preserve">DS-7000T/R</t>
  </si>
  <si>
    <t xml:space="preserve">Die Pick and Sort</t>
  </si>
  <si>
    <t xml:space="preserve">108762</t>
  </si>
  <si>
    <t xml:space="preserve">LEATHERWOOD</t>
  </si>
  <si>
    <t xml:space="preserve">LPD333.FR4.FT</t>
  </si>
  <si>
    <t xml:space="preserve">Semi-Auto Automated 6' Acid Wet Bench, for up to 6" Wafers, Excellent Condition</t>
  </si>
  <si>
    <t xml:space="preserve">Wafer Size Range    
  Minimum     75 mm
  Maximum     150 mm
  Set Size     150 mm
Number of Positions     3
Number of Robots     1
Automatic Wafer Transfer     YES
Controller Type     PLC Controller Type</t>
  </si>
  <si>
    <t xml:space="preserve">108763</t>
  </si>
  <si>
    <t xml:space="preserve">LPJ333.SS.ADFTX</t>
  </si>
  <si>
    <t xml:space="preserve">Semi-Auto 6' Solvent Wet Bench, for up to 6" Wafers, Excellent Condition</t>
  </si>
  <si>
    <t xml:space="preserve">Wafer Size Range    
  Minimum     75 mm
  Maximum     150 mm
  Set Size     150 mm
Number of Robots     1
Automatic Wafer Transfer     YES
Condition     Like New</t>
  </si>
  <si>
    <t xml:space="preserve">106485</t>
  </si>
  <si>
    <t xml:space="preserve">Leica</t>
  </si>
  <si>
    <t xml:space="preserve">LEICA INM20</t>
  </si>
  <si>
    <t xml:space="preserve">Microscope inspection station</t>
  </si>
  <si>
    <t xml:space="preserve">109017</t>
  </si>
  <si>
    <t xml:space="preserve">LEITZ</t>
  </si>
  <si>
    <t xml:space="preserve">ERGOLUX AMC -LIS</t>
  </si>
  <si>
    <t xml:space="preserve">Inspection microscopes</t>
  </si>
  <si>
    <t xml:space="preserve">Inspection microscopes with automatic plate loading/unloading module LIS 
plate assembly 150mm . As is.
Lenses:
NPL Fluotar 5x/0,09
NPL Fluotar 10x/0,22 DF
NPL Fluotar 20x/0,45DF
NPL Fluotar 100x/0,90DF</t>
  </si>
  <si>
    <t xml:space="preserve">106486</t>
  </si>
  <si>
    <t xml:space="preserve">Lintec</t>
  </si>
  <si>
    <t xml:space="preserve">RAD-2000F / 8</t>
  </si>
  <si>
    <t xml:space="preserve">LINTEC UV CURE TOOL</t>
  </si>
  <si>
    <t xml:space="preserve">106487</t>
  </si>
  <si>
    <t xml:space="preserve">RAD-2500</t>
  </si>
  <si>
    <t xml:space="preserve">Lintec Wafter Mounter RAD2500</t>
  </si>
  <si>
    <t xml:space="preserve">106488</t>
  </si>
  <si>
    <t xml:space="preserve">RAD-2500M/8</t>
  </si>
  <si>
    <t xml:space="preserve">Wafer mounter</t>
  </si>
  <si>
    <t xml:space="preserve">MANUAL. Shut down in Fab. Needs to be removed in the next few weeks.</t>
  </si>
  <si>
    <t xml:space="preserve">107008</t>
  </si>
  <si>
    <t xml:space="preserve">Long Hill Ind. Ltd.</t>
  </si>
  <si>
    <t xml:space="preserve">LH 836</t>
  </si>
  <si>
    <t xml:space="preserve">Automated Wafer taper</t>
  </si>
  <si>
    <t xml:space="preserve">Deinstalled, warehoused.
Note: This tool was a prototype.
Model LH836 Automatic Back Grind Tape &amp; Photo Resist Film Laminator from 
Longhill Industries, Ltd., utilizing the unique and proven Longhill vacuum 
laminating process, no troublesome rollers to clean and adjust, the tape or 
film and wafer are brought together inside a vacuum chamber.
Vacuum laminating is especially adapted to bumped wafers. During the vacuum 
laminating process there is a reduced atmosphere captured between the wafer 
surface and the tape, this effect causes the tape to more readily conform 
evenly over the bumps, especially around the wafer edge.
Programmable uniform tape tension minimizes wafer warp caused by uneven 
tape tension. Programmable cutter excises the wafer from the tape leaving 
no strings, burrs or leftover tape protrusions. Double side laminating in 
one pass is added optional feature.
Located in Europe. This therefore has European voltage set up and CE mark.</t>
  </si>
  <si>
    <t xml:space="preserve">108843</t>
  </si>
  <si>
    <t xml:space="preserve">LOOMIS</t>
  </si>
  <si>
    <t xml:space="preserve">LCD 2P</t>
  </si>
  <si>
    <t xml:space="preserve">Wafer Scriber with Breaker Option</t>
  </si>
  <si>
    <t xml:space="preserve">106492</t>
  </si>
  <si>
    <t xml:space="preserve">MEI</t>
  </si>
  <si>
    <t xml:space="preserve">MEI Cassette Cleaner</t>
  </si>
  <si>
    <t xml:space="preserve">108846</t>
  </si>
  <si>
    <t xml:space="preserve">MICROAUTOMATION</t>
  </si>
  <si>
    <t xml:space="preserve">M-1100</t>
  </si>
  <si>
    <t xml:space="preserve">Wafer Dicing Saw, for up to 6" Wafers</t>
  </si>
  <si>
    <t xml:space="preserve">150 MM</t>
  </si>
  <si>
    <t xml:space="preserve">108847</t>
  </si>
  <si>
    <t xml:space="preserve">MICRONICS JAPAN CO.</t>
  </si>
  <si>
    <t xml:space="preserve">MP-10</t>
  </si>
  <si>
    <t xml:space="preserve">Manual Probe Station with B&amp;L StereoZoom 7 Microscope &amp; 2ea Micropositioners</t>
  </si>
  <si>
    <t xml:space="preserve">106496</t>
  </si>
  <si>
    <t xml:space="preserve">Milara </t>
  </si>
  <si>
    <t xml:space="preserve">Milara MTW-1</t>
  </si>
  <si>
    <t xml:space="preserve">Milara MiniTouch MTW-1 Wafer Screen Printer</t>
  </si>
  <si>
    <t xml:space="preserve">106495</t>
  </si>
  <si>
    <t xml:space="preserve">108848</t>
  </si>
  <si>
    <t xml:space="preserve">MINATO</t>
  </si>
  <si>
    <t xml:space="preserve">MM-6600</t>
  </si>
  <si>
    <t xml:space="preserve">Wafer Mobility Tester with MECS UX-1000 Wafer Robot, 2ea Available</t>
  </si>
  <si>
    <t xml:space="preserve">108767</t>
  </si>
  <si>
    <t xml:space="preserve">MOSAID</t>
  </si>
  <si>
    <t xml:space="preserve">MS4155</t>
  </si>
  <si>
    <t xml:space="preserve">Memory Test System</t>
  </si>
  <si>
    <t xml:space="preserve">108768</t>
  </si>
  <si>
    <t xml:space="preserve">MPM</t>
  </si>
  <si>
    <t xml:space="preserve">SP200</t>
  </si>
  <si>
    <t xml:space="preserve">Screen Printer</t>
  </si>
  <si>
    <t xml:space="preserve">smt</t>
  </si>
  <si>
    <t xml:space="preserve">Screen Printer for parts only
    * 20” X 20” Maximum Frame Size
    * 16” X 18” Maximum Print Area
    * 16.5” X 18.5” Vacuum Workholder
    * ± 0.500” X-Y Adjustment Range
    * ± 5 Degree Rotary Adjustment Range
    * 1” to 16” Print Stroke Adjustment
    * 0 to 12” per second Squeegee Speed
    * 5 to 60 lbs Squeegee Pressure
    * 115VAC; 60 Hz; 15A</t>
  </si>
  <si>
    <t xml:space="preserve">106497</t>
  </si>
  <si>
    <t xml:space="preserve">Muhlbauer</t>
  </si>
  <si>
    <t xml:space="preserve">DS 10000</t>
  </si>
  <si>
    <t xml:space="preserve">DSD HIGH SPEED TAPE AND REEL SYSTEM</t>
  </si>
  <si>
    <t xml:space="preserve">106498</t>
  </si>
  <si>
    <t xml:space="preserve">Muhlbauer DS10000</t>
  </si>
  <si>
    <t xml:space="preserve">108964</t>
  </si>
  <si>
    <t xml:space="preserve">Multitest</t>
  </si>
  <si>
    <t xml:space="preserve">MT2168</t>
  </si>
  <si>
    <t xml:space="preserve">test handler with hot, ambient and cryogenic cooling options</t>
  </si>
  <si>
    <t xml:space="preserve">COHU-MULTITEST MT2168-2168XT
Status  : Practically new, in working condition, used only in laboratory.
Photos : attached
Vintage: Jun 2018
Config:PICK&amp;PLACE
TRAY IN/OUT, 155C -45C, //16
IN = TRAYSOAK = 155C,-55C,LN2
PRE-TEST = DEVICE ROTATION
TEST = PARALLEL 16, PITCH 57.15 x 63.5
POST-TEST = DEVICE CLEANING, DEVICE ROTATION, 2D
CODE
OUT = TRAY, 1 ELEVATOR, 3 BINS
DOCKING = SENSOR
ESD = CLASS 1
 </t>
  </si>
  <si>
    <t xml:space="preserve">109024</t>
  </si>
  <si>
    <t xml:space="preserve">Muratec</t>
  </si>
  <si>
    <t xml:space="preserve">SRC320</t>
  </si>
  <si>
    <t xml:space="preserve">Overhead Materials HANDLING SYSTEM</t>
  </si>
  <si>
    <t xml:space="preserve">Available for immediate purchase: A large quantity of parts for Muratec 
SRC320 OHT system, for 300 mm wafers , as following
-The equipment was running until 2019
-Detailed Inventory of Available Parts:
OHT Track items
Completely packed up parts:
320 switch qty 2 left qty 3 right
320 curve 90 degrees qty 6
320 rail straight length 72 meters
320 switch qty 7 left &amp; qty 9 right
320 rail straight length 72 meters
320 rail straight length 72 meters
320 rail straight length 72 meters
320 rail cover length 360 meters
320 rail cover length 360 meters
320 Y-Curves qty 7 (45 degree curves)
320 switch qty 7 left &amp; qty 9 right
320 curve 90 degrees qty 19
320 switch qty 8 left &amp; qty 8 right
320 rail straight length 72 meters
320 rail straight length 46 meters
320 rail short length 1,2 m
Ceiling hangers
Qty 1 FOUP hander (RTM) Stocker
OHT Vehicles:
SRC320 Vehicle qty 42 (In storage)
SRC320 Vehicle qty 10 (In cleanroom)</t>
  </si>
  <si>
    <t xml:space="preserve">106960</t>
  </si>
  <si>
    <t xml:space="preserve">Nanometrics</t>
  </si>
  <si>
    <t xml:space="preserve">9000 (Spare Parts)</t>
  </si>
  <si>
    <t xml:space="preserve">Computer Nanometrics P/n 7200-2432</t>
  </si>
  <si>
    <t xml:space="preserve">Includes:-
Used working Computer with NT system(Com Port*1)
a. X86 FAMILY 15 Model 1,253,300KB RAM
b. ISA interface tec5 card*1
c. Video card*1
d. IDE hard disk*1
e. Dongles*1
f. No cables
g.N2000 V5.2
</t>
  </si>
  <si>
    <t xml:space="preserve">106959</t>
  </si>
  <si>
    <t xml:space="preserve">Spectroscopic Reflectometer</t>
  </si>
  <si>
    <t xml:space="preserve">Includes:-
1. Used, working Nanometrics P/N 7000-0560 Spectroscopic Reflectometer qty 
1
2. Used working nanostage qty 1</t>
  </si>
  <si>
    <t xml:space="preserve">107027</t>
  </si>
  <si>
    <t xml:space="preserve">NANOMETRICS</t>
  </si>
  <si>
    <t xml:space="preserve">Caliper Mosaic</t>
  </si>
  <si>
    <t xml:space="preserve">Overlay measurement System</t>
  </si>
  <si>
    <t xml:space="preserve">Currently installed and operational in a demonstration facility. Can be 
inspected by appointment.
Below if an inspection report I did about the tool in 2019, prior to the 
tool being moved and re-installed at the current location.
Nanometrics Caliper Inspection Report
Date of inspection: 22nd August 2019
The tool consists of 1 Main Body and 1 EFEM unit. The equipment is 
de-installed and located in an inspection facility.
The EFEM has been separated from the main body.
The granite has immobilization supports inserted.
The stage was not locked, but did not appear to be damaged. After the 
inspection, the stage was secured with bolts and some tie-wraps and covered 
over with bubble-wrap.
The stage encoders did not appear to be scratched or damaged.
The EFEM robot was immobilized with heavy duty tape.
The FOUP ports were secured by application of some packing tape from within 
the EFEM.
The illuminator had been separated from the tool, and was bubble-wrapped 
and secured within the EFEM.
The computer / network rack was bubble wrapped and secured within the EFEM.
The 4 hard disks of the system PC have been removed.
For further details, please refer to the attached photos.
1. Manufactuer:Nanometrics
2. Model: Caliper Mosaic
3. Process: Overlay Measurement
4. Serial number: available
5. Date of manufacture: August  2010
6. Voltage: 200-240 VAC, single phase, 50 Hz, Full load current: 20A, 
Wiring Configuration: 2 Wire (L,N) + E
7. Largest load: 5 KVA
8. Wiring schematic number: 8000-9-000002
9. Short circuit rating: 10KVA
10. System part number: 7000-032629
11. CE Marked
12. Safety labels: Korean / English
13. Anti-static system: MKS AeroBar 5225
14. Software version installed on the system: Windows XP Professional
NB The 4 hard disks of the system computer have been removed, and there are 
no hard-copy manuals or software disks with the system.
15. EFEM Robot Brooks p/n: 162802R dated 2012.9.12, with dual robot blades.
16. De-installation date: March 2017
17. The deinstallation documentation with the machine consists of the 
following:-
a. Packing List.
b. Equipment de-installation proceedure.
c. Equipment de-contamination check report.
d. Missing parts list and parts removal schedule.
18. EFEM Type: Brooks JET p/n 1006CHE10810
19. Number of EFEM loadports:3
20. Loadport model: Brooks Vision Model number 162770-22R
21. Loadport RFID reader type: Brooks TLG-RS232, FCC ID: N5GTSG
22. Stage position controllers: ETEL DSCDL and DSMAX2
23. System PC Manufacturer: Single Board Systems
24. Illuminator model: XT700
Main body crate size: 145 cm x 180 cm x 263 cm (H), 1100 kg
EFEM crate size: 150 cm x 255 cm x 278 cm (H) , 1600 kg
 </t>
  </si>
  <si>
    <t xml:space="preserve">107009</t>
  </si>
  <si>
    <t xml:space="preserve">NESLAB</t>
  </si>
  <si>
    <t xml:space="preserve">HX+75 A/C</t>
  </si>
  <si>
    <t xml:space="preserve">Process Module Chiller</t>
  </si>
  <si>
    <t xml:space="preserve">Located in Europe. This therefore has European voltage set up and CE mark.
charge 1.3 lbs refrigerant r22
was working before removal from the fab. see attached photos for details.</t>
  </si>
  <si>
    <t xml:space="preserve">108852</t>
  </si>
  <si>
    <t xml:space="preserve">NEUTRONIX/QUINTEL</t>
  </si>
  <si>
    <t xml:space="preserve">7000</t>
  </si>
  <si>
    <t xml:space="preserve">Mask Aligner, with IR Backside Alignment, for up to 6" Wafers</t>
  </si>
  <si>
    <t xml:space="preserve">108853</t>
  </si>
  <si>
    <t xml:space="preserve">NICOLET</t>
  </si>
  <si>
    <t xml:space="preserve">Avatar 370 DTGS</t>
  </si>
  <si>
    <t xml:space="preserve">108965</t>
  </si>
  <si>
    <t xml:space="preserve">Nikon</t>
  </si>
  <si>
    <t xml:space="preserve">A1R</t>
  </si>
  <si>
    <t xml:space="preserve">Confocal Laser Scanning Microscope with Prior Proscan III automated stage</t>
  </si>
  <si>
    <t xml:space="preserve">-Designed for use in life-science applications with a very high resolution 
over wide field of view
-Includes a high accuracy Prior Proscan III microscope automation and stage 
system
-Still installed and operational
-Can be inspected by appointment
-Please refer to the attached photos for details about the system</t>
  </si>
  <si>
    <t xml:space="preserve">106503</t>
  </si>
  <si>
    <t xml:space="preserve">Auto Wafer Loader for Microscope Inspection</t>
  </si>
  <si>
    <t xml:space="preserve">WAFER INSPECTION MICROSCOPE</t>
  </si>
  <si>
    <t xml:space="preserve">108643</t>
  </si>
  <si>
    <t xml:space="preserve">Eclipse L200</t>
  </si>
  <si>
    <t xml:space="preserve">Wafer Inspection Microscope</t>
  </si>
  <si>
    <t xml:space="preserve">DEINSTALLED, WAREHOUSED
- 5x, 10x, 20x, 50x &amp; 100x Objectives
- Computer
- Keyboard &amp; Mouse</t>
  </si>
  <si>
    <t xml:space="preserve">108924</t>
  </si>
  <si>
    <t xml:space="preserve">NSR-S207D</t>
  </si>
  <si>
    <t xml:space="preserve">108904</t>
  </si>
  <si>
    <t xml:space="preserve">NSR-S609B</t>
  </si>
  <si>
    <t xml:space="preserve">ArF 193 nm scanner (Scanner)</t>
  </si>
  <si>
    <t xml:space="preserve">De-installed by Nikon in 2015, warehoused. Can be inspected by appointment. 
Photos and more technical information is available on request. The tool has 
been stored in a temperature and humidity controlled warehouse since 
removal.
Resolution ≦ 55 nm
NA 1.07
Exposure light source ArF excimer laser (193 nm wavelength)
Reduction ratio 1:4
Exposure field 26 × 33 mm
Alignment accuracy ≦ 7 nm
Throughput ≧ 130 wafers/hour (300 mm wafer, 76 shots)</t>
  </si>
  <si>
    <t xml:space="preserve">108854</t>
  </si>
  <si>
    <t xml:space="preserve">NIKON</t>
  </si>
  <si>
    <t xml:space="preserve">NWL-860</t>
  </si>
  <si>
    <t xml:space="preserve">Automatic Microscope Wafer Loader for up to 200mm Wafers</t>
  </si>
  <si>
    <t xml:space="preserve">108789</t>
  </si>
  <si>
    <t xml:space="preserve">Optiphot 200</t>
  </si>
  <si>
    <t xml:space="preserve">200  mm</t>
  </si>
  <si>
    <t xml:space="preserve">NIKON Optiphot 200 Wafer Inspection Microscope  
•5 Position Turret with Motorized Rotation
•CF Plan 2.5X Bright/Darkfield Objective Lens
•CF Plan 5X, 10X, 20X, &amp; 50X Bright/Darkfield/DIC Objective Lenses  
•Motorized Polarizer and DIC filter
•Brinocular Viewing Head with 10X Widefield Eyepieces
•Green and Blue Florescent Filter Cubes
•Fiber Optic Illuminator with Metal Halide Lamp Power Supply
•Brightfield &amp; Darkfield Channels
•Aperture Diaphragm Iris and Pin Hole Aperture 
•NIKON NMH-1 Metal Halide Lamphouse with 80V/150W Lamp
Pictures show a 6 Inch stage but it was replaced with a NIKON 8” X 8” XY 
Stage with Glass Plate
Trinocular head and 200mm wafer holding insert are available as options if 
required.
Please check the pictures below for more information.
 </t>
  </si>
  <si>
    <t xml:space="preserve">108855</t>
  </si>
  <si>
    <t xml:space="preserve">Wafer Inspection Microscope, B/Dfield &amp; DIC Microscopy, Motorized Turret with 5ea Objectives, Prior ProScan Programmable Stage, 200mm X 200mm XY Travel, Color CCD Camera &amp; More</t>
  </si>
  <si>
    <t xml:space="preserve">108790</t>
  </si>
  <si>
    <t xml:space="preserve">Optiphot 88</t>
  </si>
  <si>
    <t xml:space="preserve">NIKON Optiphot-88 Wafer Inspection Microscope  
    * 5 Position Turret with Motorized Rotation
    * BDPlan 5X, 10X, 20X, 40X &amp; 100X Bright/Darkfield Objective Lenses
    * Trinocular Viewing Head with 10X Widefield Eyepieces
    * C-Mount with Television Lens Included
    * Vertical Illuminator with 12V/50W Halogen Lamp Housing
    * Brightfield &amp; Darkfield Channels
    * Dual Iris Apertures
Specimen Stage with 200mm X 200mm XY Travel</t>
  </si>
  <si>
    <t xml:space="preserve">108772</t>
  </si>
  <si>
    <t xml:space="preserve">Optistation 3</t>
  </si>
  <si>
    <t xml:space="preserve">Wafer Inspection System</t>
  </si>
  <si>
    <t xml:space="preserve">The configuration is available upon request.</t>
  </si>
  <si>
    <t xml:space="preserve">108784</t>
  </si>
  <si>
    <t xml:space="preserve">Optistation 3A</t>
  </si>
  <si>
    <t xml:space="preserve">Automatic Wafer Inspection Station</t>
  </si>
  <si>
    <t xml:space="preserve">    * Cassette to Cassette Handling of 200mm Wafers
    * Non-Contact Wafer Pre-Alignment
    * Trinocular Head with Motorized Nosepiece and Motorized Auto Focus
    * NIKON BD Plan Objectives: 5X, 20X &amp; 40X
    * NIKON BD Plan APO Objective: 100X
    * NIKON 10X Widefield Eyepieces
    * EPI Illuminator (Brightfield/Darkfield) with 50 Watt Halogen Lamp
    * 8” (dia.) Wafer Stage with 8" x 8" XY Programmable Motion &amp; Joystick
      Manual Override
    * Observing Points – 150 Channels with Max. 50 Point Memory per Channel
    * 2ea X Axis Wafer Transfer Shuttles
    * 2ea Y Axis Wafer Transfer Shuttles
    * 2ea Send/Receive Cassette Elevators</t>
  </si>
  <si>
    <t xml:space="preserve">108967</t>
  </si>
  <si>
    <t xml:space="preserve">NOVA</t>
  </si>
  <si>
    <t xml:space="preserve">T600 MMSR</t>
  </si>
  <si>
    <t xml:space="preserve">Ellipsometer for CD and thin film measurements</t>
  </si>
  <si>
    <t xml:space="preserve">Nova Instruments T600 Multi-Measurement Spectral Reflectometry system for 
immediate sale.
-Still installed in the fab as shown in the photos.
-Can be inspected by appointment.
-The tool has a CE mark certificate.
-Fitted with qty 3 x 300 mm FOUPs.
-Electricity supply: 208V 3 phase 4 wire, 50-60 Hz, 20 A, 15KVA
-Largest load: 32A SCCR 10KA
-Weight: 2000 KG
-Designed for use at 1Xnm tech node.
-multi-channel configuration features normal and oblique incidence 
spectroscopic reflectometry.
-Optimized for best sensitivity on small features and measurement of 
high-aspect-ratio structures.
-NovaMARS modeling software.
-Does critical dimensions (CD) and thin films measurements
-provides wide spectral information for best metrology performance
-Optimized automatic Channel selection – For enhanced performance, 
productivity and time-to-solution
-Reliable, proven system architecture
-Low variability and good tool-to-tool matching
-For measuring on complex layer stacks and 3D structures.</t>
  </si>
  <si>
    <t xml:space="preserve">106513</t>
  </si>
  <si>
    <t xml:space="preserve">OAI</t>
  </si>
  <si>
    <t xml:space="preserve">1030</t>
  </si>
  <si>
    <t xml:space="preserve">OI Analytical Model 1088 </t>
  </si>
  <si>
    <t xml:space="preserve">108856</t>
  </si>
  <si>
    <t xml:space="preserve">Hybralign 400</t>
  </si>
  <si>
    <t xml:space="preserve">Mask Aligner, for up ro 200mm Wafers</t>
  </si>
  <si>
    <t xml:space="preserve">200 MM</t>
  </si>
  <si>
    <t xml:space="preserve">108859</t>
  </si>
  <si>
    <t xml:space="preserve">ORTHODYNE</t>
  </si>
  <si>
    <t xml:space="preserve">20B</t>
  </si>
  <si>
    <t xml:space="preserve">Heavy Wire Bonder</t>
  </si>
  <si>
    <t xml:space="preserve">108860</t>
  </si>
  <si>
    <t xml:space="preserve">OXFORD</t>
  </si>
  <si>
    <t xml:space="preserve">80</t>
  </si>
  <si>
    <t xml:space="preserve">Reactive Ion Etcher</t>
  </si>
  <si>
    <t xml:space="preserve">108862</t>
  </si>
  <si>
    <t xml:space="preserve">PERKIN-ELMER</t>
  </si>
  <si>
    <t xml:space="preserve">2400</t>
  </si>
  <si>
    <t xml:space="preserve">Sputtering System</t>
  </si>
  <si>
    <t xml:space="preserve">108639</t>
  </si>
  <si>
    <t xml:space="preserve">PFEIFFER</t>
  </si>
  <si>
    <t xml:space="preserve">131</t>
  </si>
  <si>
    <t xml:space="preserve">108638</t>
  </si>
  <si>
    <t xml:space="preserve">ADS602H</t>
  </si>
  <si>
    <t xml:space="preserve">8</t>
  </si>
  <si>
    <t xml:space="preserve">108637</t>
  </si>
  <si>
    <t xml:space="preserve">ADS602P</t>
  </si>
  <si>
    <t xml:space="preserve">108636</t>
  </si>
  <si>
    <t xml:space="preserve">ADS602P TOP</t>
  </si>
  <si>
    <t xml:space="preserve">108863</t>
  </si>
  <si>
    <t xml:space="preserve">PLASMA-THERM</t>
  </si>
  <si>
    <t xml:space="preserve">790</t>
  </si>
  <si>
    <t xml:space="preserve">Reactive Ion Etcher, Refurbished - Call for Details</t>
  </si>
  <si>
    <t xml:space="preserve">108864</t>
  </si>
  <si>
    <t xml:space="preserve">SLR770</t>
  </si>
  <si>
    <t xml:space="preserve">Inductively Coupled Etcher with Load-Lock, Refurbished - Call for Details</t>
  </si>
  <si>
    <t xml:space="preserve">106953</t>
  </si>
  <si>
    <t xml:space="preserve">PLASMATHERM</t>
  </si>
  <si>
    <t xml:space="preserve">LAPECVD</t>
  </si>
  <si>
    <t xml:space="preserve">Large Area PECVD system, used for SiO and SiN process depositions</t>
  </si>
  <si>
    <t xml:space="preserve">For immediate sale: Plasmatherm LAPECVD system
2x Loadlock ports,
2x Process chambers
and DMC/OCR reader
Set up for 150 mm wafer, but can do 100 mm and 200 mm with reconfiguration
Has CE Mark
Currently installed in the cleanroom and running wafers.
Can be inspected by appointment.
See photos for details of the current system condition.
The tool was used for silicon nitride as well as for silicon oxide 
depositions, the latter being basically an oxide with some fluor in it.
The size of the MFCs is to be found in the table below. Some of the 
controllers can easily be reprogrammed to a smaller range or configured for 
use of different gases if needed.
Both chambers of the tool were used for the same depositions. They are 
esentially identical, except the gas boxes, where PM3 has one MFC less than 
PM2.
  	Gas 	SiH4 	NH3 	He 	N2O 	SF6 	SiF4 	N2 	Ar
PM2 	MFC physical range (sccm) 	500 	200 	5000 	5000 	1000 	1000 	5000 	
5000
  	MFC calibration gas 	N2 	NH3 	N2 	N2O 	SF6 	N2 	N2 	N2
  	Gas configured at tool 	SiH4 	NH3 	He 	N2O 	SF6 	SiF4 	N2 	Ar
  	MFC configured gas range (sccm) 	300 	200 	6950 	5000 	1000 	350 	5000 	
6950
PM3 	MFC physical range (sccm) 	500 	200 	5000 	5000 	1000 	500 	5000 	
empty
  	MFC calibration gas 	N2 	NH3 	N2 	N2O 	SF6 	N2 	N2 	 
  	Gas configured at tool 	SiH4 	NH3 	He 	N2O 	SF6 	SiF4 	N2 	 
  	MFC configured gas range (sccm) 	300 	200 	6950 	5000 	1000 	175 	5000 	
0
    Gas    SiH4    NH3    He    N2O    SF6    SiF4    N2    Ar
PM2    MFC physical range (sccm)    500    200    5000    5000    1000    
1000    5000    5000
    MFC calibration gas    N2    NH3    N2    N2O    SF6    N2    N2    N2
    Gas configured at tool    SiH4    NH3    He    N2O    SF6    SiF4    N2 
   Ar
    MFC configured gas range (sccm)    300    200    6950    5000    1000   
 350    5000    6950
PM3    MFC physical range (sccm)    500    200    5000    5000    1000    
500    5000    empty
    MFC calibration gas    N2    NH3    N2    N2O    SF6    N2    N2   
    Gas configured at tool    SiH4    NH3    He    N2O    SF6    SiF4    N2 
    MFC configured gas range (sccm)    300    200    6950    5000    1000   
 175    5000    0
Manufacturing dates of the chambers:-
September 2014
July 2014
May 2016
October 2016
Available for immediate purchase and removal.
Generic system description:
LAPECVD™
Plasma-Therm’s LAPECVD™ (Large Area Plasma Enhanced Chemical Vapor 
Deposition) uses a cassette-to-cassette configuration to allow for 
high-volume production in a wide range of applications.
The LAPECVD™ platform can be used to deposit a variety of thin-film 
materials with its parallel-plate plasma deposition system.
Hardware
    Cassette-to-Cassette Handling
         - Multi-substrate batch processing
    Dual cassettes
    Platen heating up to 350°C
    Upper electrode RF power at 13.56 MHz with optional MFD
    Up to 8 gas channels with digital MFCs
    Thermally managed reactor design—up to 175°C for internal walls and 
shower head
Endpoint
    Integrated multifunctional endpoint capability with EndpointWorks.
    Unique OEI application for real-time film thickness and rate 
monitoring.
    OES for optimized chamber clean.
Software
    User friendly software
    Comprehensive data logging
    Automated cleaning program
    Real-time process data display
    Fully integrated endpoint system
    Factory automation compatible (SECS/GEM)
    Edit recipes during runs
    Multiple user access levels
    Alarm history
Process
    Stress control
    High uniformity
    Low damage
    Low particulates
    Tunable index
    Increased productivity with batch loading capability
    Low temperature</t>
  </si>
  <si>
    <t xml:space="preserve">108865</t>
  </si>
  <si>
    <t xml:space="preserve">RIGAKU </t>
  </si>
  <si>
    <t xml:space="preserve">V300</t>
  </si>
  <si>
    <t xml:space="preserve">Total Reflection Xray Fluoroescence Spectrometer</t>
  </si>
  <si>
    <t xml:space="preserve">106985</t>
  </si>
  <si>
    <t xml:space="preserve">Rofin</t>
  </si>
  <si>
    <t xml:space="preserve">Powerline L100 SHG</t>
  </si>
  <si>
    <t xml:space="preserve">YAG laser Ablation system 532 nm</t>
  </si>
  <si>
    <t xml:space="preserve">Solar</t>
  </si>
  <si>
    <t xml:space="preserve">The Rofin Powerline L series are laser systems for high-speed material 
processing and PV applications.
The PowerLine L series was specifically designed for material processing 
applications requiring high average power and high pulse energy. Examples 
are thin film removal on glass and flexible materials, silicon processing, 
material ablation and surface treatment. The Nd:YAG lasers are efficiently 
diode pumped and designed for industrially reliable 24/7 operation. The 
laser sources are available at 1064 nm (PowerLine L 400) and 532 nm 
(PowerLine L 100 SHG). Standard configuration includes a fiber delivery to 
the processing head. The 532 nm uses a high performance SHG assembly with 
intracavity harmonic generator crystalfor highly efficient frequency 
conversion.
-Used in R and D lab - Has CE mark and set up for European voltage use.
-Dismantled from equipment (Automated Xy table)
-Machine was used for a short period of time roughly 200hrs
-In perfect operating conditions and covered by regular maintenance 
activities before removal
-See brochure attached</t>
  </si>
  <si>
    <t xml:space="preserve">108872</t>
  </si>
  <si>
    <t xml:space="preserve">ROYCE INSTRUMENTS</t>
  </si>
  <si>
    <t xml:space="preserve">System 550 100K</t>
  </si>
  <si>
    <t xml:space="preserve">Die Shear/Bond Pull Tester with RPTM 50g Wire Pull Load Cell, ASTM-200g, ASTM 2K, STM 20K &amp; STM 100K  Shear Test Load Cells, Collection of Workholders </t>
  </si>
  <si>
    <t xml:space="preserve">SPARES</t>
  </si>
  <si>
    <t xml:space="preserve">106420</t>
  </si>
  <si>
    <t xml:space="preserve">Rudolph</t>
  </si>
  <si>
    <t xml:space="preserve">NSX 115</t>
  </si>
  <si>
    <t xml:space="preserve">Automated Defect Inspection</t>
  </si>
  <si>
    <t xml:space="preserve">106421</t>
  </si>
  <si>
    <t xml:space="preserve">NSX 95</t>
  </si>
  <si>
    <t xml:space="preserve">Automated Macro Defect Inspection </t>
  </si>
  <si>
    <t xml:space="preserve">106422</t>
  </si>
  <si>
    <t xml:space="preserve">NSX-105</t>
  </si>
  <si>
    <t xml:space="preserve">Automated Defect Inspection </t>
  </si>
  <si>
    <t xml:space="preserve">106423</t>
  </si>
  <si>
    <t xml:space="preserve">NSX-105d1</t>
  </si>
  <si>
    <t xml:space="preserve">106424</t>
  </si>
  <si>
    <t xml:space="preserve">NSX-95</t>
  </si>
  <si>
    <t xml:space="preserve">106425</t>
  </si>
  <si>
    <t xml:space="preserve">Manual Macro Wafer Defect Inspection</t>
  </si>
  <si>
    <t xml:space="preserve">106523</t>
  </si>
  <si>
    <t xml:space="preserve">S Cubed</t>
  </si>
  <si>
    <t xml:space="preserve">N/A </t>
  </si>
  <si>
    <t xml:space="preserve">S Cubed Spin Coat Bake System</t>
  </si>
  <si>
    <t xml:space="preserve">Clamshell</t>
  </si>
  <si>
    <t xml:space="preserve">107012</t>
  </si>
  <si>
    <t xml:space="preserve">SEC Semiconductor Equipment Corp.</t>
  </si>
  <si>
    <t xml:space="preserve">3100</t>
  </si>
  <si>
    <t xml:space="preserve">Manual wafer taper</t>
  </si>
  <si>
    <t xml:space="preserve">Deinstalled, warehoused. Was working before removal
    * Up to 6" wafer capability standard.
    * Accepts all film frames
    * Manual tape feed.
    * Manual tape tensioner.
    * Compatible with standard or interleaved tape.
    * Vacuum stage wafer hold-down., adjustable to 60 º C. maximum.
    * Built in peeler assembly for tape separation. 
    * Captive roller assembly assures consistent wafer/film frame contact
      pressure.
    * Adjustable spring loaded platen for optimum contact pressure.
Located in Europe. This therefore has European voltage set up and CE mark.</t>
  </si>
  <si>
    <t xml:space="preserve">108974</t>
  </si>
  <si>
    <t xml:space="preserve">Semitool</t>
  </si>
  <si>
    <t xml:space="preserve">PSC 101</t>
  </si>
  <si>
    <t xml:space="preserve">Double Stack SRD (Set up for solar wafer use)</t>
  </si>
  <si>
    <t xml:space="preserve">100 mm, M0, M2</t>
  </si>
  <si>
    <t xml:space="preserve">-Semitool PSC 101
-Semitool Double stack SRD for sale
-in excellent , operational condition
-Automotion LC5 Plus controller
-See attached photos for details of condition.
-with drums for wafers sizes 4 inch, M0 and M2</t>
  </si>
  <si>
    <t xml:space="preserve">108694</t>
  </si>
  <si>
    <t xml:space="preserve">Raider ECD 312</t>
  </si>
  <si>
    <t xml:space="preserve">Electro-chemical deposition system</t>
  </si>
  <si>
    <t xml:space="preserve">system for 300mm single-wafer, automated, multi-chamber, electrochemical 
deposition delivers high throughput in a small footprint. Complete system 
incl 2x Neslab HX300 chiller and integrated fire extinguishing system.</t>
  </si>
  <si>
    <t xml:space="preserve">106527</t>
  </si>
  <si>
    <t xml:space="preserve">SAT2081D2PCCU</t>
  </si>
  <si>
    <t xml:space="preserve">OEM SAT Spray Acid Etch Tool</t>
  </si>
  <si>
    <t xml:space="preserve">108874</t>
  </si>
  <si>
    <t xml:space="preserve">SEMITOOL</t>
  </si>
  <si>
    <t xml:space="preserve">WST 406MG </t>
  </si>
  <si>
    <t xml:space="preserve">Wafer Spray Solvent Tool</t>
  </si>
  <si>
    <t xml:space="preserve">108696</t>
  </si>
  <si>
    <t xml:space="preserve">SENTECH</t>
  </si>
  <si>
    <t xml:space="preserve">Senduro 300</t>
  </si>
  <si>
    <t xml:space="preserve">Thin Film measurement</t>
  </si>
  <si>
    <t xml:space="preserve">Up to 300 MM</t>
  </si>
  <si>
    <t xml:space="preserve">SENTECH Senduro 300 The SENDURO® 300 is a powerful automated tool for the 
measurement of single films and layer stacks on silicon wafers of up to 300 
mm diameter. Highlights and Advantages Measurement recipes (one-click 
applications) Starting with SENTECH’s predefined recipe library the user 
quickly selects the desired measurement task and executes the complete 
sequence at once: automated alignment,data acquisition sample modeling 
analysis of single or multi-layer samples by fitting the model to the 
measured data display of results reporting of measured data.</t>
  </si>
  <si>
    <t xml:space="preserve">106517</t>
  </si>
  <si>
    <t xml:space="preserve">SFI</t>
  </si>
  <si>
    <t xml:space="preserve">Endeavor AT</t>
  </si>
  <si>
    <t xml:space="preserve">PVD cluster tool</t>
  </si>
  <si>
    <t xml:space="preserve">Has been professionally deinstalled and is currently stored at the 
warehouse.
This tool was not operational prior to removal and has missing parts.
We have just done a virtual inspection of this equipment.
I have uploaded this virtual inspection to our youtube channel, and you can 
see the video at the following link:-
&lt;https://www.youtube.com/watch?v=lCujEFmnmP4&gt;
De-installed by the OEM . In working condition. Warehoused. Can be 
inspected by appointment.
PM1 ETCH
PM2 Al
PM3 Cu
PM4 NiV
PM5 Ti
1. These tools have been upgraded to the model Endeavour AT type from 
Endeavour 8600 type.
2. The difference between them is Endeavour 8600 has RF Diode controlled 
sputtering, whereas the newer Endeavour AT model has RF S-Gun magnetron 
controlled sputtering, along with optional Infrared substrate heaters.
3.The main design features of the system include:-
a. Sputter up deposition with gravity retaining. No clips or clamps needed.
b. S-Gun magnetron advanced DC source.
4. You can run a receipe on the wafer with up to 50 steps with different 
parameters for sputtering.
5. Each wafer loaded can be run through a different sequence of sputtering.
6. The S-Gun magnetron sputtering system has the following design features.
Plasma is produced in the chambers in 2 concentric rings. One for each 
magnetron and target. Between them, there is the shield region.
Sputtering happens if you have ions and you have bombardments. There is no 
plasma in the shield region, so , no sputtering of this section takes 
place.
At the edge areas of the targets,material is not sputtered. Material is 
actually deposited there.
The sputtering volume is small due to the chamber design. The magnets are 
designed so as the sputtering will occur only over the centers of the areas 
where the targets are located.Magnet design is made in a way that the flux 
lines are only above the target areas. Electrons will then bounce between 
these 2 negative points of the target and a plasma will be formed inside 
this region.
Hence, there are 5 sources of energy which can be applied to the wafer. By 
adjusting the parameters of these 5 energy sources, you can adjust the 
grown film's characteristics e.g. grain size , film stress etc. etc.
7. Material analysis found no significant contamination in the material of 
the sputtered films.
8. The optional substrate IR heater is a quartz lamp. 2 concentric lamps. 
They will heat wafer up to 500c within 1 minute.</t>
  </si>
  <si>
    <t xml:space="preserve">106516</t>
  </si>
  <si>
    <t xml:space="preserve">This tool has been professionally de-installed and moved to the warehouse.
We have just done a virtual inspection of this equipment.
I have uploaded this virtual inspection to our youtube channel, and you can 
see the video at the following link:-
&lt;https://www.youtube.com/watch?v=RbW8h3vPOCY&gt;
De-installed by the OEM . In working condition. Warehoused. Can be 
inspected by appointment.
PM1 ETCH
PM2 Al
PM3 Cu
PM4 NiV
PM5 Ti
1. These tools have been upgraded to the model Endeavour AT type from 
Endeavour 8600 type.
2. The difference between them is Endeavour 8600 has RF Diode controlled 
sputtering, whereas the newer Endeavour AT model has RF S-Gun magnetron 
controlled sputtering, along with optional Infrared substrate heaters.
3.The main design features of the system include:-
a. Sputter up deposition with gravity retaining. No clips or clamps needed.
b. S-Gun magnetron advanced DC source.
4. You can run a receipe on the wafer with up to 50 steps with different 
parameters for sputtering.
5. Each wafer loaded can be run through a different sequence of sputtering.
6. The S-Gun magnetron sputtering system has the following design features.
Plasma is produced in the chambers in 2 concentric rings. One for each 
magnetron and target. Between them, there is the shield region.
Sputtering happens if you have ions and you have bombardments. There is no 
plasma in the shield region, so , no sputtering of this section takes 
place.
At the edge areas of the targets,material is not sputtered. Material is 
actually deposited there.
The sputtering volume is small due to the chamber design. The magnets are 
designed so as the sputtering will occur only over the centers of the areas 
where the targets are located.Magnet design is made in a way that the flux 
lines are only above the target areas. Electrons will then bounce between 
these 2 negative points of the target and a plasma will be formed inside 
this region.
Hence, there are 5 sources of energy which can be applied to the wafer. By 
adjusting the parameters of these 5 energy sources, you can adjust the 
grown film's characteristics e.g. grain size , film stress etc. etc.
7. Material analysis found no significant contamination in the material of 
the sputtered films.
8. The optional substrate IR heater is a quartz lamp. 2 concentric lamps. 
They will heat wafer up to 500c within 1 minute.</t>
  </si>
  <si>
    <t xml:space="preserve">106515</t>
  </si>
  <si>
    <t xml:space="preserve">De-installed by the OEM . In working condition. Warehoused. Can be 
inspected by appointment.
PM1 ETCH
PM2 Al
PM3 Cu
PM4 NiV
PM5 Ti
1. These tools have been upgraded to the model Endeavour AT type from 
Endeavour 8600 type.
2. The difference between them is Endeavour 8600 has RF Diode controlled 
sputtering, whereas the newer Endeavour AT model has RF S-Gun magnetron 
controlled sputtering, along with optional Infrared substrate heaters.
3.The main design features of the system include:-
a. Sputter up deposition with gravity retaining. No clips or clamps needed.
b. S-Gun magnetron advanced DC source.
4. You can run a receipe on the wafer with up to 50 steps with different 
parameters for sputtering.
5. Each wafer loaded can be run through a different sequence of sputtering.
6. The S-Gun magnetron sputtering system has the following design features.
Plasma is produced in the chambers in 2 concentric rings. One for each 
magnetron and target. Between them, there is the shield region.
Sputtering happens if you have ions and you have bombardments. There is no 
plasma in the shield region, so , no sputtering of this section takes 
place.
At the edge areas of the targets,material is not sputtered. Material is 
actually deposited there.
The sputtering volume is small due to the chamber design. The magnets are 
designed so as the sputtering will occur only over the centers of the areas 
where the targets are located.Magnet design is made in a way that the flux 
lines are only above the target areas. Electrons will then bounce between 
these 2 negative points of the target and a plasma will be formed inside 
this region.
Hence, there are 5 sources of energy which can be applied to the wafer. By 
adjusting the parameters of these 5 energy sources, you can adjust the 
grown film's characteristics e.g. grain size , film stress etc. etc.
7. Material analysis found no significant contamination in the material of 
the sputtered films.
8. The optional substrate IR heater is a quartz lamp. 2 concentric lamps. 
They will heat wafer up to 500c within 1 minute.</t>
  </si>
  <si>
    <t xml:space="preserve">106514</t>
  </si>
  <si>
    <t xml:space="preserve">106533</t>
  </si>
  <si>
    <t xml:space="preserve">Sikama</t>
  </si>
  <si>
    <t xml:space="preserve">Falcon 8500</t>
  </si>
  <si>
    <t xml:space="preserve">REFLOW OVEN</t>
  </si>
  <si>
    <t xml:space="preserve">Automatic Shut down in Fab. Needs to be removed in the next few 
weeks.Sikama’s 200mm reflow solder system is known as the Falcon 8500. 
Incorporating Sikama’s unique “thermal technology” based on conduction 
heating in combination with forced thermal convection, the 8500 has 1 load 
zone, 5 heat zones and 2 cooling zones. Each system includes automatic load 
and unload buffers with appropriate sensors providing SMEMA interface 
connection to link into automated production lines. Also available in 
either a sweeper bar or walking beam transport system to accommodate a wide 
variety of components.</t>
  </si>
  <si>
    <t xml:space="preserve">106878</t>
  </si>
  <si>
    <t xml:space="preserve">Singulus</t>
  </si>
  <si>
    <t xml:space="preserve">Singular XP</t>
  </si>
  <si>
    <t xml:space="preserve">ICP PECVD system for solar cells production</t>
  </si>
  <si>
    <t xml:space="preserve">-STILL INSTALLED. IN EXCELLENT CONDITION WITH NO KNOWN MISSING OR BROKEN 
PARTS.
-CAN BE INSPECTED BY APPOINTMENT.
-PLEASE REFER TO ATTACHED PHOTOS FOR DETAILS ABOUT CURRENT INSTALLATION 
CONDITION AND PHOTOS.
The Singulus SINGULAR ICP-PECVD is a fully automated innovative and modular 
PECVD coating tool for R&amp;D and pilot production of crystalline silicon 
solar cells. The SINGULAR system is designed for making passivation layers 
for high-effciency solar cells following conventional and new cell 
concepts, e.g. heterojunction solar cells.
The SINGULAR system is made up of an automation module and a coating 
module. The coating module consists of several customizable vacuum 
chambers.
It allows the coating of complex layers, such as layer stacks of different 
materials e. g. AlOx/SiNy. The key feature of the tool is the ICP-PECVD 
technology.
The inductively coupled plasma (ICP) excitation allows control of film 
properties for various materials such as SiNx, AlOx, SiOxNy at high 
deposition rates. The process variability, the small tool footprint in 
combination with an excellent total ”Cost Of Ownership“ makes SINGULAR 
ideally suitable for upgrades of existing production lines.
SINGULAR allows developing new manufacturing processes for cell 
efficiencies above 20 % .
Therewith, SINGULUS makes a valuable contribution to continuous 
improvements with respect to efficiency and manufacturing cost of PV 
modules, being a necessity to reduce the costs and enable the large-scale 
deployment of PV electricity.
Main Features:
    Industrial proven multi-chamber ICP-PECVD coating tool
    Lowest cost of ownership
    Modular design for various processes (e. g. SiNx, SiOxNy, AlOx, a-Si 
...)
    Single- and multi-layer capability
    Double-side coating capability
    Small footprint
    Integrated electrical and gas cabinets
    Efficient use of raw materials like electrical power, process gases ...
    Low noise level (no grey room necessary)
    High uptime
    Easy to operate
    Easy to maintain
    Inline cleaning processes available (e. g. for a-Si)
    Customized tool configuration, e. g. usage of special gases e. g. TMB, 
phosphine, organic precursors like TMAl
    Integrated automation solution
    Inline and cluster operation possible
    All types of automation cassettes suitable
Main Characteristics
SINGULAR XP
Cluster Setup
The SINGULAR XP series is equipped with an integrated automation unit, 
which allows loading automation carriers into the system. After processing 
the wafers are also stored into an automation carrier. The SINGULAR XP is 
executed with two magazine conveyor stations. Each station can store up to 
5 filled and 5 empty automation carriers (magazine). The wafers are 
unloaded from this magazine and stored after processing back into a 
magazine. Typical magazines and automation cassettes are available.
SINGULAR Platform Technology
SINGULAR is a fully automated coating tool designed for the mass production 
of silicon solar cells. It consists of one coating module with up to five 
independent vacuum process stations. This modular design makes it possible 
to adapt the tool setup individually to process demands and cell concepts. 
The SINGULAR platform is equipped with a single load lock. The load lock 
meets two functions, first bringing the uncoated wafers from ambient air 
environment into a high vacuum chamber with a base pressure below 10-5 mbar 
and second ejecting the coated wafers from the system. Inside the main 
vacuum chamber, the wafers follow an in-line setup throughout every process 
station (PS1-PS5). Each process station can be equipped with different 
processes, like IR heating or ICP-PECVD.
New Cell Processes with SINGULAR XP for High-efficiency Cells
The SINGULAR XP platform is applied at research centers and institutes in 
Europe, North America and Asia in different configurations. The involved 
R&amp;D teams take advantage of the flexibility of the SINGULAR to perform 
industry orientated R&amp;D as well as to advanced application orientated basic 
research to further improve the efficiency of solar energy conversion. 
Current major topics are rear side passivated cells (PERC type) and 
heterojunction cells. The target is to develop a sustainable energy supply 
based on solar resources.</t>
  </si>
  <si>
    <t xml:space="preserve">108876</t>
  </si>
  <si>
    <t xml:space="preserve">SONIX</t>
  </si>
  <si>
    <t xml:space="preserve">UHR-2000</t>
  </si>
  <si>
    <t xml:space="preserve">Scanning Acoustic Microscope</t>
  </si>
  <si>
    <t xml:space="preserve">108773</t>
  </si>
  <si>
    <t xml:space="preserve">SSM</t>
  </si>
  <si>
    <t xml:space="preserve">470i</t>
  </si>
  <si>
    <t xml:space="preserve">CV Plotter</t>
  </si>
  <si>
    <t xml:space="preserve">107006</t>
  </si>
  <si>
    <t xml:space="preserve">STANGL</t>
  </si>
  <si>
    <t xml:space="preserve">WPS</t>
  </si>
  <si>
    <t xml:space="preserve">Automated Solvent Strip Bench, with 3 Stainless steel tanks and one QDR tank</t>
  </si>
  <si>
    <t xml:space="preserve">Automated with Siemens PLC system. Has been deinstalled and warehoused.
Located in Europe. This therefore has European voltage set up and CE mark.
This tool had had some parts removed from it .
Missing parts: - some electrical parts. Fire supression equipment.</t>
  </si>
  <si>
    <t xml:space="preserve">106536</t>
  </si>
  <si>
    <t xml:space="preserve">SUSS Microtec</t>
  </si>
  <si>
    <t xml:space="preserve">ACS200</t>
  </si>
  <si>
    <t xml:space="preserve">Automated Photoresist Coater</t>
  </si>
  <si>
    <t xml:space="preserve">106535</t>
  </si>
  <si>
    <t xml:space="preserve">106538</t>
  </si>
  <si>
    <t xml:space="preserve">ACS200 Classic</t>
  </si>
  <si>
    <t xml:space="preserve">106537</t>
  </si>
  <si>
    <t xml:space="preserve">106539</t>
  </si>
  <si>
    <t xml:space="preserve">ACS200 Plus</t>
  </si>
  <si>
    <t xml:space="preserve">106541</t>
  </si>
  <si>
    <t xml:space="preserve">MASK ALIGNER</t>
  </si>
  <si>
    <t xml:space="preserve">DEINSTALLED TO THE WAREHOUSE IN AUGUST 2022.
SOFTWARE TYPE:DOS</t>
  </si>
  <si>
    <t xml:space="preserve">106955</t>
  </si>
  <si>
    <t xml:space="preserve">Suss MicroTec (Karl Suss)</t>
  </si>
  <si>
    <t xml:space="preserve">MA150</t>
  </si>
  <si>
    <t xml:space="preserve">This excellent Karl Suss MA150 System mask aligner is still running in 
production and can be inspected by appointment running wafers.
Wafer Size 6 inch
Vintage 1998
Sold ex-cleanroom, excluding deinstallation, crating</t>
  </si>
  <si>
    <t xml:space="preserve">106954</t>
  </si>
  <si>
    <t xml:space="preserve">This excellent Karl Suss MA150 System mask aligner is still running in 
production and can be inspected by appointment running wafers.
Wafer Size 6 inch
Vintage 2004
Sold ex-cleanroom, excluding deinstallation, crating</t>
  </si>
  <si>
    <t xml:space="preserve">106544</t>
  </si>
  <si>
    <t xml:space="preserve">Takatori</t>
  </si>
  <si>
    <t xml:space="preserve">ATM-1100E</t>
  </si>
  <si>
    <t xml:space="preserve">Film Laminator - Taping Machine</t>
  </si>
  <si>
    <t xml:space="preserve">108877</t>
  </si>
  <si>
    <t xml:space="preserve">TAMARACK SCIENTIFIC</t>
  </si>
  <si>
    <t xml:space="preserve">Mask Aligner, Contact Mask Exposure System</t>
  </si>
  <si>
    <t xml:space="preserve">109015</t>
  </si>
  <si>
    <t xml:space="preserve">Tazmo/Semix</t>
  </si>
  <si>
    <t xml:space="preserve">TR 6133UD</t>
  </si>
  <si>
    <t xml:space="preserve">Lithography</t>
  </si>
  <si>
    <t xml:space="preserve">for Wafer Size: 4"- 6"
Coater systems, 4"-6" (3) Zone hotplate Single / double cassette Fluoroware 
type with pitch of 3/16" for (25) Wafers SOG Nozzles: 0.85mm, 1/16" tubing 
Nozzle capping mechanism Nozzle cleaning with solvent Splash back cup 
cleaning with solvent Adjustable suck back valve Polypropylene tank: 1 
gallon PVC, 11" Teflon solvent tubing and suck back valve (3) Vacuum chuck 
hot plates Heater capacity: 3.8 Kw (total) at 250°C Baking time: 0-999.9 
secs with increments of 0.1 sec Normal indicator setting: ±3°C SOG Filter: 
.22 μm Fluoropore fitter Chemical cabinet: 5 Gallon capacity (2) Nozzles 
back side rinses (edge bead removal) Solvent filter: MILLIPORE CWFG00403 
Fluorex / WGFG04HP6 Wafergard Gas line filter: MILLIPORE GTL WGFG01D 
Wafergard 0.22 μm filter Wafer transport system: Indexing elevator Vacuum 
chuck Shuttle mechanism Walking beam Control unit: Microprocessor: INTEL 
8065 (main and (2) sub CPUs) Speed: 100-9000 RPM (4") / 8000 RPM (6") ± 
.15% (50-1990 RPM) and ±.1% (2000-6000 RPM) Alarm for speed ±3% of RPM 
(speed higher than 300 RPM) Acceleration: Maximum rate 1 sec for 0 to 5000 
RPM (programmable in increments of 1 sec) Process: 20-Steps, 8 / 16 recipes 
Temperature control: ±1°C Uniformity with alarm setting of ±3°C Spinning, 
dispensing time: 0-99 Sec programmable Baking time: 0-999 Sec programmable 
Process display: Back-lit LCD.
2 pcs in Store
 </t>
  </si>
  <si>
    <t xml:space="preserve">106877</t>
  </si>
  <si>
    <t xml:space="preserve">Team Technik</t>
  </si>
  <si>
    <t xml:space="preserve">130MW</t>
  </si>
  <si>
    <t xml:space="preserve">Complete Rimas / Team Technik 130MW Solar Module line</t>
  </si>
  <si>
    <t xml:space="preserve">Our client has recently decided to sell their very lightly used PV Module 
production line, in order to replace it with a new production line that has 
a larger production capacity.
The line can be adapted to 6-BB production at minimal cost, and there is 
also an option to upgrade the stringers to 9-BB production if required.
Here follows the equipment list as well as some pictures from the plant. 
The line is in excellent working condition and
has an 130MW annual production capacity.
Delivery Terms: Ex-works Plant
If you are interested in the line, please don't hesitate to contact us.
EQUIPMENT LIST OF THE MODULE LINE:
1 RIMAS 1 PC. AUTOMATIC GLASS LOADING MACHINE
2 RIMAS 1 PC. GLASS WASHER
3 ROBUST 1 PC. FOIL CUTTER
4 RIMAS 1 PC. CONVEYOR BELT INTO STRINGER
5 TEAM TECHNIK
2 PCS. STRINGER + LAYUP CONSISTING:
TT2100 STRINGER
- CELL BUFFER
- FLUXING OF CELLS
- CELL HANDLING WITH ROBOT
- FEEDING OF RIBBONS
- TRANSFER OF RIBBONS AND HOLD-DOWN DEVICE
- STRING TRANSPORT
- IR-LIGHT SODERING
- LOADING BACK OF HOLD DOWN DEVICE UNITS
- BACK TRANSFER OF HOLD DOWN DEVICE
- FLIPPING STATION FOR STRING
- BASE FRAME WITH SAFETY GUARDING FOR STRINGER
- CONTROL UNIT
LAYUP SYSTEM - BASIC
- ROBOT SYSTEM
- TRAYS FOR STRINGS
- GLASS FEEDING AND POSITIONING
- SAFETY GUARDING FOR LAYUP
- CONTROL CABINET FOR LAYUP
6 ATN XBUS-L13 1 PC. AUTOMATIC SOLDERING MACHINE
7 RIMAS 2 PCS. REPAIR TABLES
8 ROBUST 1 PC. AUTOMATIC EVA + BACKSHEET PLACEMENT MACHINE
9 MBJ 1 PC. EL TESTER
10 RIMAS 1 PC. LAMINATE LOAD SECTION
11 BURKLE
2 PCS. LAMINATOR
- INFEED BELT CONVEYOR
- SINGLE OPENING LAMINATION PRESS STEP 1
- STAND FOR THE VACUUM PUMPS, INCL. ROOTS BLOWER
- HEATING UNIT
- SINGLE OPENING LAMINATION PRESS STEP 2
- HEATING UNIT
- BELT CONVEYOR FOR LAMINATION PRESSES
- COOLING UNIT
- OUTFEED BELT CONVEYOR
- THERMAL OIL PIPING AND INSULATION
- PIPING FOR VACUUM
- SAFETY FENCE
- PLC CONTROL
- REMOTE SERVICE SYSTEM
- PROCESS CONTROL SYSTEM
12 RIMAS 1 PC. LAMINATE UNLOAD SECTION
13 RIMAS 1 PC. FRAMER
14 MBJ 1 PC. LED TESTER
15 RIMAS 1 PC. FEED OUT CONVEYOR BELT FOR FINAL CLEANING AND
INSPECTION
16 ASIC 1 PC. EL TESTER (INLINE SOLAR PANEL EL SCANNER)
Production Year of above equipment is 2017. Total working hours of the 
production line are very low. Production capacity of the production line : 
130 MW/Year.
Individual items from the line can also be sold separately on request.</t>
  </si>
  <si>
    <t xml:space="preserve">108966</t>
  </si>
  <si>
    <t xml:space="preserve">TEL Tokyo Electron</t>
  </si>
  <si>
    <t xml:space="preserve">ACT 12</t>
  </si>
  <si>
    <t xml:space="preserve">DOUBLE BLOCK TRACK with 3 PCT, 1 COT, 4 DEV, R to L</t>
  </si>
  <si>
    <t xml:space="preserve">-Unused, Refurbished, well equipped and original packed TEL ACT12 double 
block track (R to L).
-Detailed pictures can be seen attached.
-The tool comes with a conversion kit for 300/200mm wafers and FOUP load 
ports.
-It is also capable to handle glass wafers.
-i-line resist
-Canon interface
-FOUP loaders
-Type 4 controller
-4 DEV
-3 PCT
-1 COT
-WEE
-ADH
-EIS
-See block diagram attached</t>
  </si>
  <si>
    <t xml:space="preserve">108605</t>
  </si>
  <si>
    <t xml:space="preserve">ACT 8</t>
  </si>
  <si>
    <t xml:space="preserve">Photoresist coater and developer track with 3C and 3D</t>
  </si>
  <si>
    <t xml:space="preserve">Recently de-installed and warehoused.
Can be inspected by appointment.
Please refer to the attached images shows some photos of the tool, and the 
block diagram.
Configuration:-
- Wafer Flow : Left to Right
- Main Controller : #2
- Coater Unit
. 2-1, 2-2 : 8 dispense nozzle for each unit
. 2-3 : 4 dispense nozzle
. RRC Pump
- Developer Unit
. E3 nozzle
- TCU : 1 Set (Cllo power : 7ea, Pump : 8ea)
- THC : 1 Set (ESA-4-D-02)
- Chemical Box 1 : PR Bottle, RRC Pump 8set
- Chemical Box 2 : HMDS 1set, Thinner 2 tank auto supply 1set, DEV 2 tank 
auto supply 1set
- AC Power Box : 1 Set
- IFB : 1 Set
- Missing Parts
. IRA Main Y Driver, Z Driver
. WEE Lamp house
. 3-1, 3-3 Spin Motor Driver</t>
  </si>
  <si>
    <t xml:space="preserve">108002</t>
  </si>
  <si>
    <t xml:space="preserve">Alpha 805</t>
  </si>
  <si>
    <t xml:space="preserve">VERTICAL CVD FURNACE, DRY OXIDE</t>
  </si>
  <si>
    <t xml:space="preserve">108003</t>
  </si>
  <si>
    <t xml:space="preserve">VERTICAL CVD FURNACE, TEOS PROCESS</t>
  </si>
  <si>
    <t xml:space="preserve">108005</t>
  </si>
  <si>
    <t xml:space="preserve">Alpha 8S</t>
  </si>
  <si>
    <t xml:space="preserve">VERTICAL CVD FURNACE, POCL3 PROCESS</t>
  </si>
  <si>
    <t xml:space="preserve">108004</t>
  </si>
  <si>
    <t xml:space="preserve">VERTICAL CVD FURNACE, PYRO PROCESS</t>
  </si>
  <si>
    <t xml:space="preserve">108937</t>
  </si>
  <si>
    <t xml:space="preserve">TEL TOKYO ELECTRON</t>
  </si>
  <si>
    <t xml:space="preserve">Lithius</t>
  </si>
  <si>
    <t xml:space="preserve">-Has CE mark
-Still installed and operational
-Can be demoed by appointment
-It is scheduled to be released for sale around December 2023.
-It can be booked for purchase now by paying a deposit.
-Price is open to your best offer.
-Right to left flow.
-Fitted with 1 DEV , 1 TCT, 1 ITR , 2 ICT, 1 BCT, 1 COT
-Please refer to the attached photos showing also block diagram.
Number of nozzles each unit:
2-2 ITC Resist  2 nozzles
2-3 Cot Resist  9 nozzles
2-4 BCT Resist 4 nozzles
2-5 ITC Resist 3 nozzles
3-2 ITR RRC Nozzle (Immersion Remover)
3-3 TCT Resist 2 nozzles
3-4 DEV
3-5 SRS
Here follows a key explaining the abbreviation of the units:
Spin Tower(Common)
Coat Process Station(Common) : COT
Coat Process Station(Each module) : COT
Bottom Anti Reflection Coat Process Station(Common) : BCT
Bottom Anti Reflection Coat Process Station(Each module) : BCT
Top Anti Reflection Coat Process Station(Common) : TCT
Top Anti Reflection Coat Process Station(Each module) : TCT
Immersion Top Coat Process Station(Common) : ITC
Immersion Top Coat Process Station(Each module) : ITC
Immersion Top Remove Process Station(Common) : ITR
Immersion Top Remove Process Station(Each module) : ITR</t>
  </si>
  <si>
    <t xml:space="preserve">108936</t>
  </si>
  <si>
    <t xml:space="preserve">-Has CE mark
-Still installed and operational
-Can be demoed by appointment
-It is scheduled to be released for sale around June 2023.
-It can be booked for purchase now by paying a deposit.
-Price is open to your best offer.
-Right to left flow
-Fitted with 4 DEV , 1 TCT, 1 ICT, 1 BCT, 2 COT
-Please refer to the attached photos showing also block diagram.
Number of nozzles each unit:
3-2 COT Resist 6 nozzles
3-3 COT Resist 6 nozzles
3-4 BCT Resist 6 nozzles
3-5 ITC Resist  4 nozzles
4-1 TCT resist 1 en 2
4-2 t/m 4-5  DEV
Here follows a key explaining the abbreviation of the units:
Spin Tower(Common)
Coat Process Station(Common) : COT
Coat Process Station(Each module) : COT
Bottom Anti Reflection Coat Process Station(Common) : BCT
Bottom Anti Reflection Coat Process Station(Each module) : BCT
Top Anti Reflection Coat Process Station(Common) : TCT
Top Anti Reflection Coat Process Station(Each module) : TCT
Immersion Top Coat Process Station(Common) : ITC
Immersion Top Coat Process Station(Each module) : ITC
Immersion Top Remove Process Station(Common) : ITR
Immersion Top Remove Process Station(Each module) : ITR</t>
  </si>
  <si>
    <t xml:space="preserve">108614</t>
  </si>
  <si>
    <t xml:space="preserve">P8XL</t>
  </si>
  <si>
    <t xml:space="preserve">Fully Automated Prober</t>
  </si>
  <si>
    <t xml:space="preserve">Configuration available upon request. Can be inspected by appointment.</t>
  </si>
  <si>
    <t xml:space="preserve">108604</t>
  </si>
  <si>
    <t xml:space="preserve">Precio Nano</t>
  </si>
  <si>
    <t xml:space="preserve">FULLY AUTOMATED PROBER</t>
  </si>
  <si>
    <t xml:space="preserve">De-installed and warehoused. Can be inspected by appointment.</t>
  </si>
  <si>
    <t xml:space="preserve">108695</t>
  </si>
  <si>
    <t xml:space="preserve">TRIAS</t>
  </si>
  <si>
    <t xml:space="preserve">High K Metal CVD and ALD system, NiOx, HfOx process</t>
  </si>
  <si>
    <t xml:space="preserve">Tokyo Electron Trias High K CVD CVD System, 12” 45nm process Vintage 2012 
Chambers: CVD ALD Process: NiOx, HfOx Trias cluster: 2 Loadports LM Main 
power distribution (MPD) Transfer module, TM EX reactor, PM2 Plasma 
capability: No Includes: Ozonizer H20 Box 2 Touch screens ozonizer High-k 
CVD reactor PM4:Thermal based deposition Transformer box (Hi-K) option elec 
box: Machine is in as good as new condition ex R&amp;D facility PM2: Hafnium 
Nickel Titanium Vanadium PM4: Hafnium Nickel Titanium Ruthenium Strontium</t>
  </si>
  <si>
    <t xml:space="preserve">108537</t>
  </si>
  <si>
    <t xml:space="preserve">Unity Me 85 DRM</t>
  </si>
  <si>
    <t xml:space="preserve">Dielectric Etch</t>
  </si>
  <si>
    <t xml:space="preserve">Deinstalled in October 2021, warehoused.
Can be inspected by appointment. Basic configuration:-
Unity Me Mainframe
Transfer Robot: Yaskawa Electric XU-BDB1300
Qty 1 - DRM Process Chamber
Bottom Electrode: 1D10-150053-11
Upper Electrode: 1D10-204338-13
Focus Ring: 1D10-350791-11
Plate Baffle: 1D10-102848-13
Shield Depo: 1D10-315183-15
Ring Insulator: 1D05-300354-11
Cover Bellows: 1D10-204418-12
Turbo Pump: STP-A1303W1
Process Gases: C4F8, O2, Ar, He, CHF3
Qty 1 - RF Rack
ENI GHW-25A
Qty 1 - Monitor Panel
Qty 1 - AC Rack
Qty 4 - Dry Pumps
Lot Vacuum HD120</t>
  </si>
  <si>
    <t xml:space="preserve">108883</t>
  </si>
  <si>
    <t xml:space="preserve">TEMESCAL</t>
  </si>
  <si>
    <t xml:space="preserve">BJD-1800</t>
  </si>
  <si>
    <t xml:space="preserve">E-Beam Evaporator with CV-14 Power Supply</t>
  </si>
  <si>
    <t xml:space="preserve">108884</t>
  </si>
  <si>
    <t xml:space="preserve">FCE-2500</t>
  </si>
  <si>
    <t xml:space="preserve">E-Beam Evaporator with Simba 2 Power Supply</t>
  </si>
  <si>
    <t xml:space="preserve">108885</t>
  </si>
  <si>
    <t xml:space="preserve">VES-2550</t>
  </si>
  <si>
    <t xml:space="preserve">109006</t>
  </si>
  <si>
    <t xml:space="preserve">TERADYNE</t>
  </si>
  <si>
    <t xml:space="preserve">517-400-01</t>
  </si>
  <si>
    <t xml:space="preserve">APMU Board for J750 tester</t>
  </si>
  <si>
    <t xml:space="preserve">PLEASE CHECK PHOTOS FOR DETAILS ABOUT THE CONDITION OF THE PART.</t>
  </si>
  <si>
    <t xml:space="preserve">108301</t>
  </si>
  <si>
    <t xml:space="preserve">Teradyne</t>
  </si>
  <si>
    <t xml:space="preserve">Catalyst</t>
  </si>
  <si>
    <t xml:space="preserve">Mixed SIGNAL TEST SYSTEM</t>
  </si>
  <si>
    <t xml:space="preserve">Standard mixed signal tester 200MHz/256 channelsCOMPUTER HW/SW: Tester 
Computer : Suns ULTRA60 / 256 MB RAM User Computer : Suns ULTRA5 / 256 MB 
RAM HD : 8.5 GB Software : Solaris –OS rev. 5.5.1 IMAGE Rev. : 7.0 D8 
Tester DIG: Data rate : 200 MHZ DP CH : 256 CH Tester DC: DC SRC Matrix : 4 
CH DC DUT SRC : 8 CH AAPU PIN : 48 CH STORED DATA BITS : 48 CH System PPMU 
: 1 CH TESTER AC: PLFS/PLFD : 4CH VHF AWG400 : 1CH VHF DIG : 2CH PAC Card 
Cage : 3 VREG : 2 CH DOCKING/MANIPULATOR: Docking : SNR DOCKING Manipulator 
: UNIVERSAL Manipulator Input Power: Power Supply : 380 VAC, / 48 Amp 
50/60Hz, 3 phase Power Consumption Rate : 31.6 KVA (Max) There are failing 
resources (on higher pins).</t>
  </si>
  <si>
    <t xml:space="preserve">108997</t>
  </si>
  <si>
    <t xml:space="preserve">Thorflow</t>
  </si>
  <si>
    <t xml:space="preserve">Fume hood</t>
  </si>
  <si>
    <t xml:space="preserve">-Still installed
-Can be inspected by appointment
-Has seen low usage in an R and D environment
-EU voltage set up
-has CE mark
-wet chemical processing bench with integrated vented chemical storage 
shelves below
-includes various hot plates and an ultrasonic bath</t>
  </si>
  <si>
    <t xml:space="preserve">108777</t>
  </si>
  <si>
    <t xml:space="preserve">TOWA</t>
  </si>
  <si>
    <t xml:space="preserve">CC-S</t>
  </si>
  <si>
    <t xml:space="preserve">Injection Molding Press, 2ea Available</t>
  </si>
  <si>
    <t xml:space="preserve">Towa
Model 	CC-S
Other Information 	
      * Serial Number CF9003
      * Lead Frame Size - 15mm~75mm W x 175mm~260mm L
      * Cycle Time - Min 70 sec (Machine Time 20 sec)
      * Clamping Capacity - 5 ton ~ 30 ton
      * Transfer Capacity - 0.3 ton ~ 2.4 ton
      * Injection Speed - 0.10 mm/sec ~ 15 mm/sec (10 Speed Setting)
Year of Manufacture 	2000</t>
  </si>
  <si>
    <t xml:space="preserve">106551</t>
  </si>
  <si>
    <t xml:space="preserve">TT Vision</t>
  </si>
  <si>
    <t xml:space="preserve">T-224X</t>
  </si>
  <si>
    <t xml:space="preserve">TT Vision - Post Tape Inspection</t>
  </si>
  <si>
    <t xml:space="preserve">106552</t>
  </si>
  <si>
    <t xml:space="preserve">Ultra Fab</t>
  </si>
  <si>
    <t xml:space="preserve">No Model Number</t>
  </si>
  <si>
    <t xml:space="preserve">4ft Poly Pro Wet Bench</t>
  </si>
  <si>
    <t xml:space="preserve">108890</t>
  </si>
  <si>
    <t xml:space="preserve">ULTRACISION</t>
  </si>
  <si>
    <t xml:space="preserve">860</t>
  </si>
  <si>
    <t xml:space="preserve">Manual Wafer Prober, for up to 200mm Wafers</t>
  </si>
  <si>
    <t xml:space="preserve">106553</t>
  </si>
  <si>
    <t xml:space="preserve">Ultratech</t>
  </si>
  <si>
    <t xml:space="preserve">4700</t>
  </si>
  <si>
    <t xml:space="preserve">Stepper</t>
  </si>
  <si>
    <t xml:space="preserve">Professionally deinstalled in August 2022 and moved to warehouse.</t>
  </si>
  <si>
    <t xml:space="preserve">106554</t>
  </si>
  <si>
    <t xml:space="preserve">6700</t>
  </si>
  <si>
    <t xml:space="preserve">108640</t>
  </si>
  <si>
    <t xml:space="preserve">Saturn Spectrum 3</t>
  </si>
  <si>
    <t xml:space="preserve">GHI line stepper</t>
  </si>
  <si>
    <t xml:space="preserve">106556</t>
  </si>
  <si>
    <t xml:space="preserve">Saturn Spectrum 3e</t>
  </si>
  <si>
    <t xml:space="preserve">106558</t>
  </si>
  <si>
    <t xml:space="preserve">Ultron</t>
  </si>
  <si>
    <t xml:space="preserve">UH108</t>
  </si>
  <si>
    <t xml:space="preserve">Ultron Tabletop Laminator</t>
  </si>
  <si>
    <t xml:space="preserve">106557</t>
  </si>
  <si>
    <t xml:space="preserve">106559</t>
  </si>
  <si>
    <t xml:space="preserve">UHI08-12</t>
  </si>
  <si>
    <t xml:space="preserve">200 mm / 300 MM</t>
  </si>
  <si>
    <t xml:space="preserve">108947</t>
  </si>
  <si>
    <t xml:space="preserve">Ulvac</t>
  </si>
  <si>
    <t xml:space="preserve">Entron-EX W300</t>
  </si>
  <si>
    <t xml:space="preserve">PVD (Physical Vapor Deposition) cluster tool, 3 chamber</t>
  </si>
  <si>
    <t xml:space="preserve">-De-installed, warehoused, can be inspected by appointment
-Was in working condition prior to de-installation
-Parts included: EFEM, Main Body, 2x PVD Chamber, 1x PC, Parts and Racks
-See attached photos for details of the current condition.
-Pumps: Shimadzu MP403LM and MP1003LM (Chamber pumps)
-Load Ports: Rorze 31RS72131-104-201 qty 3
-Vacuum Robots: KRC-4000Z qty 2
-Cryo Compressor: C30PZ(8HEAD)
Process chambers:
F1 Degas
F3 Etch RFG Type: ENI
R1 DC, HPK 15ZI qty 2
R1 DC, HPK 15ZI qty 2
Missing/Broken parts: None recorded
System Power Rating: 3 Phase,AC200V, 142A, 49 KVA 50/60 Hz
Fab Interface Configuration: 3 Load Ports
</t>
  </si>
  <si>
    <t xml:space="preserve">108539</t>
  </si>
  <si>
    <t xml:space="preserve">ENTRON-EX W300T Triple Gun Cathode Tool
Software Version : Ver. 332-A2
System Power Rating: 3 Phase,AC200V,80A/102A/63A 50/60 Hz
Fab Interface Configuration: 3 Load Ports
Chamber Position F1 PVD Sputter ( 3C ) AR , N2
Chamber Position F2 PVD Sputter ( 3C ) AR , N2
Chamber Position F4 PVD Sputter ( 3C ) AR , N2
Chamber Position B1/B2 Degas Chambers
F1,F2,F4 - PVD Chambers ( 3C Sputter process )
B1/B2 - Degas Chambers (Remove moist layer )
System is not configured with substrate bias.
RF generator type: AE MDX 1K
The system is currently installed in the fab and operational.
It is scheduled for deinstallation in April, 2023.</t>
  </si>
  <si>
    <t xml:space="preserve">108948</t>
  </si>
  <si>
    <t xml:space="preserve">PVD (Physical Vapor Deposition) cluster tool, 3 x PVD chambers+ support chambers</t>
  </si>
  <si>
    <t xml:space="preserve">-De-installed, warehoused, can be inspected by appointment
-Was in working condition prior to de-installation
-Parts included: EFEM, Main Body, 3x PVD Chamber, 1x PC, Parts and Racks
-See attached photos for details of the current condition.
-Pumps: Shimadzu MP403LM and MP2003LM (Chamber pumps)
-Load Ports: Rorze BMM9-CLB-19095-61-11 qty 3
-Vacuum Robots: KRC-4000Z qty 2
-CHILLER 1: IASON
-CHILLER 2: UNISEM RCS500B
Process chambers:
F4 DC PSU TYPE HPK 15ZI QTY 2
R1 DC PSU TYPE HPK 15ZI QTY 2
R2 DC PSU TYPE HPK 15ZI QTY 2
R3 DC PSU TYPE HPK 15ZI QTY 2
Missing/Broken parts: None recorded
System Power Rating: 3 Phase,AC200V, 142A, 49 KVA 50/60 Hz
Fab Interface Configuration: 3 Load Ports
</t>
  </si>
  <si>
    <t xml:space="preserve">106560</t>
  </si>
  <si>
    <t xml:space="preserve">V-Tek</t>
  </si>
  <si>
    <t xml:space="preserve">TM-330</t>
  </si>
  <si>
    <t xml:space="preserve">108891</t>
  </si>
  <si>
    <t xml:space="preserve">V-TEK</t>
  </si>
  <si>
    <t xml:space="preserve">TM-50 </t>
  </si>
  <si>
    <t xml:space="preserve">Manual Taping Machine</t>
  </si>
  <si>
    <t xml:space="preserve">108540</t>
  </si>
  <si>
    <t xml:space="preserve">Varian Semiconductor Equipment Associates (VSEA)</t>
  </si>
  <si>
    <t xml:space="preserve">VIISta HC</t>
  </si>
  <si>
    <t xml:space="preserve">High Current Implanter</t>
  </si>
  <si>
    <t xml:space="preserve">108543</t>
  </si>
  <si>
    <t xml:space="preserve">VIISta PLAD</t>
  </si>
  <si>
    <t xml:space="preserve">High Dose Implant</t>
  </si>
  <si>
    <t xml:space="preserve">108893</t>
  </si>
  <si>
    <t xml:space="preserve">VEECO</t>
  </si>
  <si>
    <t xml:space="preserve">AP-150</t>
  </si>
  <si>
    <t xml:space="preserve">Automtic Four Point Probe, for up to 6" Wafers</t>
  </si>
  <si>
    <t xml:space="preserve">107011</t>
  </si>
  <si>
    <t xml:space="preserve">Veeco</t>
  </si>
  <si>
    <t xml:space="preserve">Dektak 200 Si</t>
  </si>
  <si>
    <t xml:space="preserve">Contact Profilometer - for spares use (Not operational condition)</t>
  </si>
  <si>
    <t xml:space="preserve">Deinstalled, warehoused..
Located in Europe. This therefore has European voltage set up and CE mark.
The tool had an electronic problem and was not operational before it was 
removed.</t>
  </si>
  <si>
    <t xml:space="preserve">108894</t>
  </si>
  <si>
    <t xml:space="preserve">Dektak 3030ST</t>
  </si>
  <si>
    <t xml:space="preserve">108698</t>
  </si>
  <si>
    <t xml:space="preserve">TURBODISC MaxBright</t>
  </si>
  <si>
    <t xml:space="preserve">Dual GaN MOCVD reactors</t>
  </si>
  <si>
    <t xml:space="preserve">2 x 465mm reactors currently setup for 3 x 8inch wafers Optional 6 x 6 inch 
or 14 x 4inch Central robot to transfer wafer carriers Modular frame Nexus 
control software Complete system including all subsystems (without dry 
pumps) Machine comes with complete spare parts set incl platens, platens 
storage. In current setup a oven was used to anneal this machine which can 
be supplied with the machine</t>
  </si>
  <si>
    <t xml:space="preserve">106563</t>
  </si>
  <si>
    <t xml:space="preserve">Veeco Wyko</t>
  </si>
  <si>
    <t xml:space="preserve">NT3300</t>
  </si>
  <si>
    <t xml:space="preserve">3D Bump Height (Veeco)</t>
  </si>
  <si>
    <t xml:space="preserve">107028</t>
  </si>
  <si>
    <t xml:space="preserve">Verteq</t>
  </si>
  <si>
    <t xml:space="preserve">1600-34</t>
  </si>
  <si>
    <t xml:space="preserve">Double Stack Spin Rinse Dryer</t>
  </si>
  <si>
    <t xml:space="preserve">Deinstalled, warehoused.
120V 50 HZ SETUP
see photos for details.</t>
  </si>
  <si>
    <t xml:space="preserve">107010</t>
  </si>
  <si>
    <t xml:space="preserve">Spin Rinse Dryer (Single Stack)</t>
  </si>
  <si>
    <t xml:space="preserve">Deinstalled, warehoused..
120V 50 HZ SETUP</t>
  </si>
  <si>
    <t xml:space="preserve">108973</t>
  </si>
  <si>
    <t xml:space="preserve">Superclean 1600-55M</t>
  </si>
  <si>
    <t xml:space="preserve">-Verteq Superclean 1600-55M Double stack SRD for sale
-Vintage Feb 1999
-in excellent , operational condition
-Has CE mark
-See attached photos for details of condition.
-Has drums for wafers sizes 4 inch, M0 and M2.</t>
  </si>
  <si>
    <t xml:space="preserve">106979</t>
  </si>
  <si>
    <t xml:space="preserve">YASKAWA</t>
  </si>
  <si>
    <t xml:space="preserve">ERCR-RS10-C003</t>
  </si>
  <si>
    <t xml:space="preserve">CONTROLLER FOR DNS SU3000 ROBOT</t>
  </si>
  <si>
    <t xml:space="preserve">Robot</t>
  </si>
  <si>
    <t xml:space="preserve">This is the controller for the Yaskawa robot type XU RC300D-C61.
This robot is used in the DNS SU-3000 wet wafer cleaning system.
Qty 3 available. In used, working condition. Please refer to attached 
photos for details.</t>
  </si>
  <si>
    <t xml:space="preserve">108972</t>
  </si>
  <si>
    <t xml:space="preserve">Zeiss</t>
  </si>
  <si>
    <t xml:space="preserve">Axiospect</t>
  </si>
  <si>
    <t xml:space="preserve">-still installed and operational
-has been used only very lightly in an R and D environment
-with SMIF wafer loader
-see attached photo for details</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</si>
</sst>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font>
    <font>
      <sz val="10"/>
      <name val="Arial"/>
      <family val="0"/>
    </font>
    <font>
      <sz val="10"/>
      <name val="Arial"/>
      <family val="0"/>
    </font>
    <font>
      <sz val="10"/>
      <name val="Arial"/>
      <family val="0"/>
    </font>
    <font>
      <b val="true"/>
      <sz val="8"/>
      <name val="Arial"/>
      <family val="0"/>
    </font>
    <font>
      <sz val="8"/>
      <name val="Arial"/>
      <family val="0"/>
    </font>
    <font>
      <sz val="8"/>
      <name val="Noto Sans CJK SC"/>
      <family val="2"/>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J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5" activeCellId="0" sqref="E5"/>
    </sheetView>
  </sheetViews>
  <sheetFormatPr defaultRowHeight="14.25" zeroHeight="false" outlineLevelRow="0" outlineLevelCol="0"/>
  <cols>
    <col collapsed="false" customWidth="true" hidden="false" outlineLevel="0" max="1" min="1" style="0" width="50.57"/>
    <col collapsed="false" customWidth="true" hidden="false" outlineLevel="0" max="2" min="2" style="0" width="9.04"/>
    <col collapsed="false" customWidth="true" hidden="false" outlineLevel="0" max="3" min="3" style="0" width="17.09"/>
    <col collapsed="false" customWidth="true" hidden="false" outlineLevel="0" max="4" min="4" style="0" width="25.28"/>
    <col collapsed="false" customWidth="true" hidden="false" outlineLevel="0" max="5" min="5" style="0" width="60.02"/>
    <col collapsed="false" customWidth="true" hidden="false" outlineLevel="0" max="9" min="6" style="0" width="9.04"/>
    <col collapsed="false" customWidth="true" hidden="false" outlineLevel="0" max="10" min="10" style="0" width="68.63"/>
    <col collapsed="false" customWidth="true" hidden="false" outlineLevel="0" max="1003" min="11" style="0" width="9.04"/>
    <col collapsed="false" customWidth="false" hidden="false" outlineLevel="0" max="1025" min="1004" style="0" width="11.52"/>
  </cols>
  <sheetData>
    <row r="1" customFormat="false" ht="14.25" hidden="false" customHeight="true" outlineLevel="0" collapsed="false">
      <c r="A1" s="1" t="s">
        <v>0</v>
      </c>
      <c r="B1" s="1" t="s">
        <v>1</v>
      </c>
      <c r="C1" s="1" t="s">
        <v>2</v>
      </c>
      <c r="D1" s="1" t="s">
        <v>3</v>
      </c>
      <c r="E1" s="1" t="s">
        <v>4</v>
      </c>
      <c r="F1" s="1" t="s">
        <v>5</v>
      </c>
      <c r="G1" s="1" t="s">
        <v>6</v>
      </c>
      <c r="H1" s="1" t="s">
        <v>7</v>
      </c>
      <c r="I1" s="1" t="s">
        <v>8</v>
      </c>
      <c r="J1" s="1" t="s">
        <v>9</v>
      </c>
    </row>
    <row r="2" customFormat="false" ht="14.25" hidden="false" customHeight="true" outlineLevel="0" collapsed="false">
      <c r="A2" s="2" t="str">
        <f aca="false">HYPERLINK("https://www.fabsurplus.com/sdi_catalog/salesItemDetails.do?id=109023")</f>
        <v>https://www.fabsurplus.com/sdi_catalog/salesItemDetails.do?id=109023</v>
      </c>
      <c r="B2" s="2" t="s">
        <v>10</v>
      </c>
      <c r="C2" s="2" t="s">
        <v>11</v>
      </c>
      <c r="D2" s="2" t="s">
        <v>12</v>
      </c>
      <c r="E2" s="2" t="s">
        <v>13</v>
      </c>
      <c r="F2" s="2" t="s">
        <v>14</v>
      </c>
      <c r="G2" s="2" t="s">
        <v>15</v>
      </c>
      <c r="H2" s="2" t="s">
        <v>16</v>
      </c>
      <c r="I2" s="3" t="n">
        <v>41061</v>
      </c>
      <c r="J2" s="4" t="s">
        <v>17</v>
      </c>
    </row>
    <row r="3" customFormat="false" ht="14.25" hidden="false" customHeight="true" outlineLevel="0" collapsed="false">
      <c r="A3" s="5" t="str">
        <f aca="false">HYPERLINK("https://www.fabsurplus.com/sdi_catalog/salesItemDetails.do?id=106039")</f>
        <v>https://www.fabsurplus.com/sdi_catalog/salesItemDetails.do?id=106039</v>
      </c>
      <c r="B3" s="5" t="s">
        <v>18</v>
      </c>
      <c r="C3" s="5" t="s">
        <v>19</v>
      </c>
      <c r="D3" s="5" t="s">
        <v>20</v>
      </c>
      <c r="E3" s="5" t="s">
        <v>21</v>
      </c>
      <c r="F3" s="5" t="s">
        <v>22</v>
      </c>
      <c r="G3" s="5" t="s">
        <v>23</v>
      </c>
      <c r="H3" s="5" t="s">
        <v>16</v>
      </c>
      <c r="I3" s="6" t="n">
        <v>38504</v>
      </c>
      <c r="J3" s="7" t="s">
        <v>24</v>
      </c>
    </row>
    <row r="4" customFormat="false" ht="14.25" hidden="false" customHeight="true" outlineLevel="0" collapsed="false">
      <c r="A4" s="5" t="str">
        <f aca="false">HYPERLINK("https://www.fabsurplus.com/sdi_catalog/salesItemDetails.do?id=108975")</f>
        <v>https://www.fabsurplus.com/sdi_catalog/salesItemDetails.do?id=108975</v>
      </c>
      <c r="B4" s="5" t="s">
        <v>25</v>
      </c>
      <c r="C4" s="5" t="s">
        <v>26</v>
      </c>
      <c r="D4" s="5" t="s">
        <v>20</v>
      </c>
      <c r="E4" s="5" t="s">
        <v>27</v>
      </c>
      <c r="F4" s="5" t="s">
        <v>22</v>
      </c>
      <c r="G4" s="5" t="s">
        <v>28</v>
      </c>
      <c r="H4" s="5" t="s">
        <v>16</v>
      </c>
      <c r="I4" s="6" t="n">
        <v>35947</v>
      </c>
      <c r="J4" s="7" t="s">
        <v>29</v>
      </c>
    </row>
    <row r="5" customFormat="false" ht="14.25" hidden="false" customHeight="true" outlineLevel="0" collapsed="false">
      <c r="A5" s="2" t="str">
        <f aca="false">HYPERLINK("https://www.fabsurplus.com/sdi_catalog/salesItemDetails.do?id=108645")</f>
        <v>https://www.fabsurplus.com/sdi_catalog/salesItemDetails.do?id=108645</v>
      </c>
      <c r="B5" s="2" t="s">
        <v>30</v>
      </c>
      <c r="C5" s="2" t="s">
        <v>31</v>
      </c>
      <c r="D5" s="2" t="s">
        <v>12</v>
      </c>
      <c r="E5" s="2" t="s">
        <v>32</v>
      </c>
      <c r="F5" s="2" t="s">
        <v>33</v>
      </c>
      <c r="G5" s="2" t="s">
        <v>34</v>
      </c>
      <c r="H5" s="2" t="s">
        <v>35</v>
      </c>
      <c r="I5" s="3" t="n">
        <v>38504</v>
      </c>
      <c r="J5" s="4" t="s">
        <v>36</v>
      </c>
    </row>
    <row r="6" customFormat="false" ht="14.25" hidden="false" customHeight="true" outlineLevel="0" collapsed="false">
      <c r="A6" s="2" t="str">
        <f aca="false">HYPERLINK("https://www.fabsurplus.com/sdi_catalog/salesItemDetails.do?id=108942")</f>
        <v>https://www.fabsurplus.com/sdi_catalog/salesItemDetails.do?id=108942</v>
      </c>
      <c r="B6" s="2" t="s">
        <v>37</v>
      </c>
      <c r="C6" s="2" t="s">
        <v>38</v>
      </c>
      <c r="D6" s="2" t="s">
        <v>39</v>
      </c>
      <c r="E6" s="2" t="s">
        <v>40</v>
      </c>
      <c r="F6" s="2" t="s">
        <v>41</v>
      </c>
      <c r="G6" s="2" t="s">
        <v>15</v>
      </c>
      <c r="H6" s="2" t="s">
        <v>35</v>
      </c>
      <c r="I6" s="3" t="n">
        <v>38473</v>
      </c>
      <c r="J6" s="2"/>
    </row>
    <row r="7" customFormat="false" ht="14.25" hidden="false" customHeight="true" outlineLevel="0" collapsed="false">
      <c r="A7" s="5" t="str">
        <f aca="false">HYPERLINK("https://www.fabsurplus.com/sdi_catalog/salesItemDetails.do?id=108791")</f>
        <v>https://www.fabsurplus.com/sdi_catalog/salesItemDetails.do?id=108791</v>
      </c>
      <c r="B7" s="5" t="s">
        <v>42</v>
      </c>
      <c r="C7" s="5" t="s">
        <v>43</v>
      </c>
      <c r="D7" s="5" t="s">
        <v>44</v>
      </c>
      <c r="E7" s="5" t="s">
        <v>45</v>
      </c>
      <c r="F7" s="5" t="s">
        <v>22</v>
      </c>
      <c r="G7" s="5"/>
      <c r="H7" s="5"/>
      <c r="I7" s="5"/>
      <c r="J7" s="5" t="s">
        <v>46</v>
      </c>
    </row>
    <row r="8" customFormat="false" ht="14.25" hidden="false" customHeight="true" outlineLevel="0" collapsed="false">
      <c r="A8" s="2" t="str">
        <f aca="false">HYPERLINK("https://www.fabsurplus.com/sdi_catalog/salesItemDetails.do?id=108792")</f>
        <v>https://www.fabsurplus.com/sdi_catalog/salesItemDetails.do?id=108792</v>
      </c>
      <c r="B8" s="2" t="s">
        <v>47</v>
      </c>
      <c r="C8" s="2" t="s">
        <v>43</v>
      </c>
      <c r="D8" s="2" t="s">
        <v>48</v>
      </c>
      <c r="E8" s="2" t="s">
        <v>49</v>
      </c>
      <c r="F8" s="2" t="s">
        <v>22</v>
      </c>
      <c r="G8" s="2"/>
      <c r="H8" s="2"/>
      <c r="I8" s="2"/>
      <c r="J8" s="2" t="s">
        <v>46</v>
      </c>
    </row>
    <row r="9" customFormat="false" ht="14.25" hidden="false" customHeight="true" outlineLevel="0" collapsed="false">
      <c r="A9" s="5" t="str">
        <f aca="false">HYPERLINK("https://www.fabsurplus.com/sdi_catalog/salesItemDetails.do?id=108793")</f>
        <v>https://www.fabsurplus.com/sdi_catalog/salesItemDetails.do?id=108793</v>
      </c>
      <c r="B9" s="5" t="s">
        <v>50</v>
      </c>
      <c r="C9" s="5" t="s">
        <v>43</v>
      </c>
      <c r="D9" s="5" t="s">
        <v>51</v>
      </c>
      <c r="E9" s="5" t="s">
        <v>49</v>
      </c>
      <c r="F9" s="5" t="s">
        <v>22</v>
      </c>
      <c r="G9" s="5"/>
      <c r="H9" s="5"/>
      <c r="I9" s="5"/>
      <c r="J9" s="5" t="s">
        <v>46</v>
      </c>
    </row>
    <row r="10" customFormat="false" ht="14.25" hidden="false" customHeight="true" outlineLevel="0" collapsed="false">
      <c r="A10" s="2" t="str">
        <f aca="false">HYPERLINK("https://www.fabsurplus.com/sdi_catalog/salesItemDetails.do?id=108619")</f>
        <v>https://www.fabsurplus.com/sdi_catalog/salesItemDetails.do?id=108619</v>
      </c>
      <c r="B10" s="2" t="s">
        <v>52</v>
      </c>
      <c r="C10" s="2" t="s">
        <v>53</v>
      </c>
      <c r="D10" s="2" t="s">
        <v>54</v>
      </c>
      <c r="E10" s="2" t="s">
        <v>55</v>
      </c>
      <c r="F10" s="2" t="s">
        <v>56</v>
      </c>
      <c r="G10" s="2" t="s">
        <v>57</v>
      </c>
      <c r="H10" s="2"/>
      <c r="I10" s="2"/>
      <c r="J10" s="2" t="s">
        <v>58</v>
      </c>
    </row>
    <row r="11" customFormat="false" ht="14.25" hidden="false" customHeight="true" outlineLevel="0" collapsed="false">
      <c r="A11" s="5" t="str">
        <f aca="false">HYPERLINK("https://www.fabsurplus.com/sdi_catalog/salesItemDetails.do?id=108618")</f>
        <v>https://www.fabsurplus.com/sdi_catalog/salesItemDetails.do?id=108618</v>
      </c>
      <c r="B11" s="5" t="s">
        <v>59</v>
      </c>
      <c r="C11" s="5" t="s">
        <v>53</v>
      </c>
      <c r="D11" s="5" t="s">
        <v>60</v>
      </c>
      <c r="E11" s="5" t="s">
        <v>55</v>
      </c>
      <c r="F11" s="5" t="s">
        <v>61</v>
      </c>
      <c r="G11" s="5" t="s">
        <v>57</v>
      </c>
      <c r="H11" s="5"/>
      <c r="I11" s="5"/>
      <c r="J11" s="5" t="s">
        <v>58</v>
      </c>
    </row>
    <row r="12" customFormat="false" ht="14.25" hidden="false" customHeight="true" outlineLevel="0" collapsed="false">
      <c r="A12" s="2" t="str">
        <f aca="false">HYPERLINK("https://www.fabsurplus.com/sdi_catalog/salesItemDetails.do?id=108617")</f>
        <v>https://www.fabsurplus.com/sdi_catalog/salesItemDetails.do?id=108617</v>
      </c>
      <c r="B12" s="2" t="s">
        <v>62</v>
      </c>
      <c r="C12" s="2" t="s">
        <v>53</v>
      </c>
      <c r="D12" s="2" t="s">
        <v>63</v>
      </c>
      <c r="E12" s="2" t="s">
        <v>55</v>
      </c>
      <c r="F12" s="2" t="s">
        <v>64</v>
      </c>
      <c r="G12" s="2" t="s">
        <v>57</v>
      </c>
      <c r="H12" s="2"/>
      <c r="I12" s="2"/>
      <c r="J12" s="2" t="s">
        <v>58</v>
      </c>
    </row>
    <row r="13" customFormat="false" ht="14.25" hidden="false" customHeight="true" outlineLevel="0" collapsed="false">
      <c r="A13" s="5" t="str">
        <f aca="false">HYPERLINK("https://www.fabsurplus.com/sdi_catalog/salesItemDetails.do?id=108616")</f>
        <v>https://www.fabsurplus.com/sdi_catalog/salesItemDetails.do?id=108616</v>
      </c>
      <c r="B13" s="5" t="s">
        <v>65</v>
      </c>
      <c r="C13" s="5" t="s">
        <v>53</v>
      </c>
      <c r="D13" s="5" t="s">
        <v>66</v>
      </c>
      <c r="E13" s="5" t="s">
        <v>55</v>
      </c>
      <c r="F13" s="5" t="s">
        <v>67</v>
      </c>
      <c r="G13" s="5" t="s">
        <v>57</v>
      </c>
      <c r="H13" s="5"/>
      <c r="I13" s="5"/>
      <c r="J13" s="5" t="s">
        <v>58</v>
      </c>
    </row>
    <row r="14" customFormat="false" ht="14.25" hidden="false" customHeight="true" outlineLevel="0" collapsed="false">
      <c r="A14" s="2" t="str">
        <f aca="false">HYPERLINK("https://www.fabsurplus.com/sdi_catalog/salesItemDetails.do?id=108615")</f>
        <v>https://www.fabsurplus.com/sdi_catalog/salesItemDetails.do?id=108615</v>
      </c>
      <c r="B14" s="2" t="s">
        <v>68</v>
      </c>
      <c r="C14" s="2" t="s">
        <v>53</v>
      </c>
      <c r="D14" s="2" t="s">
        <v>69</v>
      </c>
      <c r="E14" s="2" t="s">
        <v>55</v>
      </c>
      <c r="F14" s="2" t="s">
        <v>22</v>
      </c>
      <c r="G14" s="2" t="s">
        <v>57</v>
      </c>
      <c r="H14" s="2"/>
      <c r="I14" s="2"/>
      <c r="J14" s="2" t="s">
        <v>58</v>
      </c>
    </row>
    <row r="15" customFormat="false" ht="14.25" hidden="false" customHeight="true" outlineLevel="0" collapsed="false">
      <c r="A15" s="5" t="str">
        <f aca="false">HYPERLINK("https://www.fabsurplus.com/sdi_catalog/salesItemDetails.do?id=109005")</f>
        <v>https://www.fabsurplus.com/sdi_catalog/salesItemDetails.do?id=109005</v>
      </c>
      <c r="B15" s="5" t="s">
        <v>70</v>
      </c>
      <c r="C15" s="5" t="s">
        <v>71</v>
      </c>
      <c r="D15" s="5" t="s">
        <v>72</v>
      </c>
      <c r="E15" s="5" t="s">
        <v>73</v>
      </c>
      <c r="F15" s="5" t="s">
        <v>22</v>
      </c>
      <c r="G15" s="5" t="s">
        <v>74</v>
      </c>
      <c r="H15" s="5" t="s">
        <v>16</v>
      </c>
      <c r="I15" s="6" t="n">
        <v>44348</v>
      </c>
      <c r="J15" s="7" t="s">
        <v>75</v>
      </c>
    </row>
    <row r="16" customFormat="false" ht="14.25" hidden="false" customHeight="true" outlineLevel="0" collapsed="false">
      <c r="A16" s="2" t="str">
        <f aca="false">HYPERLINK("https://www.fabsurplus.com/sdi_catalog/salesItemDetails.do?id=109003")</f>
        <v>https://www.fabsurplus.com/sdi_catalog/salesItemDetails.do?id=109003</v>
      </c>
      <c r="B16" s="2" t="s">
        <v>76</v>
      </c>
      <c r="C16" s="2" t="s">
        <v>77</v>
      </c>
      <c r="D16" s="2" t="s">
        <v>78</v>
      </c>
      <c r="E16" s="2" t="s">
        <v>79</v>
      </c>
      <c r="F16" s="2" t="s">
        <v>22</v>
      </c>
      <c r="G16" s="2" t="s">
        <v>74</v>
      </c>
      <c r="H16" s="2" t="s">
        <v>16</v>
      </c>
      <c r="I16" s="2"/>
      <c r="J16" s="4" t="s">
        <v>80</v>
      </c>
    </row>
    <row r="17" customFormat="false" ht="14.25" hidden="false" customHeight="true" outlineLevel="0" collapsed="false">
      <c r="A17" s="5" t="str">
        <f aca="false">HYPERLINK("https://www.fabsurplus.com/sdi_catalog/salesItemDetails.do?id=109002")</f>
        <v>https://www.fabsurplus.com/sdi_catalog/salesItemDetails.do?id=109002</v>
      </c>
      <c r="B17" s="5" t="s">
        <v>81</v>
      </c>
      <c r="C17" s="5" t="s">
        <v>77</v>
      </c>
      <c r="D17" s="5" t="s">
        <v>82</v>
      </c>
      <c r="E17" s="5" t="s">
        <v>83</v>
      </c>
      <c r="F17" s="5" t="s">
        <v>22</v>
      </c>
      <c r="G17" s="5" t="s">
        <v>74</v>
      </c>
      <c r="H17" s="5" t="s">
        <v>16</v>
      </c>
      <c r="I17" s="5"/>
      <c r="J17" s="7" t="s">
        <v>84</v>
      </c>
    </row>
    <row r="18" customFormat="false" ht="14.25" hidden="false" customHeight="true" outlineLevel="0" collapsed="false">
      <c r="A18" s="5" t="str">
        <f aca="false">HYPERLINK("https://www.fabsurplus.com/sdi_catalog/salesItemDetails.do?id=106999")</f>
        <v>https://www.fabsurplus.com/sdi_catalog/salesItemDetails.do?id=106999</v>
      </c>
      <c r="B18" s="5" t="s">
        <v>85</v>
      </c>
      <c r="C18" s="5" t="s">
        <v>86</v>
      </c>
      <c r="D18" s="5" t="s">
        <v>87</v>
      </c>
      <c r="E18" s="5" t="s">
        <v>88</v>
      </c>
      <c r="F18" s="5" t="s">
        <v>22</v>
      </c>
      <c r="G18" s="5" t="s">
        <v>89</v>
      </c>
      <c r="H18" s="5" t="s">
        <v>16</v>
      </c>
      <c r="I18" s="6" t="n">
        <v>41791</v>
      </c>
      <c r="J18" s="7" t="s">
        <v>90</v>
      </c>
    </row>
    <row r="19" customFormat="false" ht="14.25" hidden="false" customHeight="true" outlineLevel="0" collapsed="false">
      <c r="A19" s="5" t="str">
        <f aca="false">HYPERLINK("https://www.fabsurplus.com/sdi_catalog/salesItemDetails.do?id=108723")</f>
        <v>https://www.fabsurplus.com/sdi_catalog/salesItemDetails.do?id=108723</v>
      </c>
      <c r="B19" s="5" t="s">
        <v>91</v>
      </c>
      <c r="C19" s="5" t="s">
        <v>92</v>
      </c>
      <c r="D19" s="5" t="s">
        <v>93</v>
      </c>
      <c r="E19" s="5" t="s">
        <v>94</v>
      </c>
      <c r="F19" s="5" t="s">
        <v>22</v>
      </c>
      <c r="G19" s="5" t="s">
        <v>95</v>
      </c>
      <c r="H19" s="5" t="s">
        <v>16</v>
      </c>
      <c r="I19" s="5"/>
      <c r="J19" s="7" t="s">
        <v>96</v>
      </c>
    </row>
    <row r="20" customFormat="false" ht="14.25" hidden="false" customHeight="true" outlineLevel="0" collapsed="false">
      <c r="A20" s="2" t="str">
        <f aca="false">HYPERLINK("https://www.fabsurplus.com/sdi_catalog/salesItemDetails.do?id=108722")</f>
        <v>https://www.fabsurplus.com/sdi_catalog/salesItemDetails.do?id=108722</v>
      </c>
      <c r="B20" s="2" t="s">
        <v>97</v>
      </c>
      <c r="C20" s="2" t="s">
        <v>92</v>
      </c>
      <c r="D20" s="2" t="s">
        <v>98</v>
      </c>
      <c r="E20" s="2" t="s">
        <v>99</v>
      </c>
      <c r="F20" s="2" t="s">
        <v>22</v>
      </c>
      <c r="G20" s="2" t="s">
        <v>89</v>
      </c>
      <c r="H20" s="2" t="s">
        <v>16</v>
      </c>
      <c r="I20" s="3" t="n">
        <v>35400</v>
      </c>
      <c r="J20" s="4" t="s">
        <v>100</v>
      </c>
    </row>
    <row r="21" customFormat="false" ht="14.25" hidden="false" customHeight="true" outlineLevel="0" collapsed="false">
      <c r="A21" s="2" t="str">
        <f aca="false">HYPERLINK("https://www.fabsurplus.com/sdi_catalog/salesItemDetails.do?id=108712")</f>
        <v>https://www.fabsurplus.com/sdi_catalog/salesItemDetails.do?id=108712</v>
      </c>
      <c r="B21" s="2" t="s">
        <v>101</v>
      </c>
      <c r="C21" s="2" t="s">
        <v>102</v>
      </c>
      <c r="D21" s="2" t="s">
        <v>103</v>
      </c>
      <c r="E21" s="2" t="s">
        <v>104</v>
      </c>
      <c r="F21" s="2" t="s">
        <v>22</v>
      </c>
      <c r="G21" s="2" t="s">
        <v>105</v>
      </c>
      <c r="H21" s="2" t="s">
        <v>16</v>
      </c>
      <c r="I21" s="3" t="n">
        <v>38473</v>
      </c>
      <c r="J21" s="4" t="s">
        <v>106</v>
      </c>
    </row>
    <row r="22" customFormat="false" ht="14.25" hidden="false" customHeight="true" outlineLevel="0" collapsed="false">
      <c r="A22" s="2" t="str">
        <f aca="false">HYPERLINK("https://www.fabsurplus.com/sdi_catalog/salesItemDetails.do?id=108798")</f>
        <v>https://www.fabsurplus.com/sdi_catalog/salesItemDetails.do?id=108798</v>
      </c>
      <c r="B22" s="2" t="s">
        <v>107</v>
      </c>
      <c r="C22" s="2" t="s">
        <v>108</v>
      </c>
      <c r="D22" s="2" t="s">
        <v>109</v>
      </c>
      <c r="E22" s="2" t="s">
        <v>110</v>
      </c>
      <c r="F22" s="2" t="s">
        <v>22</v>
      </c>
      <c r="G22" s="2"/>
      <c r="H22" s="2"/>
      <c r="I22" s="2"/>
      <c r="J22" s="2" t="s">
        <v>46</v>
      </c>
    </row>
    <row r="23" customFormat="false" ht="14.25" hidden="false" customHeight="true" outlineLevel="0" collapsed="false">
      <c r="A23" s="2" t="str">
        <f aca="false">HYPERLINK("https://www.fabsurplus.com/sdi_catalog/salesItemDetails.do?id=106418")</f>
        <v>https://www.fabsurplus.com/sdi_catalog/salesItemDetails.do?id=106418</v>
      </c>
      <c r="B23" s="2" t="s">
        <v>111</v>
      </c>
      <c r="C23" s="2" t="s">
        <v>112</v>
      </c>
      <c r="D23" s="2" t="s">
        <v>113</v>
      </c>
      <c r="E23" s="2" t="s">
        <v>114</v>
      </c>
      <c r="F23" s="2" t="s">
        <v>22</v>
      </c>
      <c r="G23" s="2" t="s">
        <v>115</v>
      </c>
      <c r="H23" s="2" t="s">
        <v>35</v>
      </c>
      <c r="I23" s="3" t="n">
        <v>36678</v>
      </c>
      <c r="J23" s="4" t="s">
        <v>116</v>
      </c>
    </row>
    <row r="24" customFormat="false" ht="14.25" hidden="false" customHeight="true" outlineLevel="0" collapsed="false">
      <c r="A24" s="5" t="str">
        <f aca="false">HYPERLINK("https://www.fabsurplus.com/sdi_catalog/salesItemDetails.do?id=108726")</f>
        <v>https://www.fabsurplus.com/sdi_catalog/salesItemDetails.do?id=108726</v>
      </c>
      <c r="B24" s="5" t="s">
        <v>117</v>
      </c>
      <c r="C24" s="5" t="s">
        <v>108</v>
      </c>
      <c r="D24" s="5" t="s">
        <v>118</v>
      </c>
      <c r="E24" s="5" t="s">
        <v>119</v>
      </c>
      <c r="F24" s="5" t="s">
        <v>22</v>
      </c>
      <c r="G24" s="5" t="s">
        <v>89</v>
      </c>
      <c r="H24" s="5" t="s">
        <v>16</v>
      </c>
      <c r="I24" s="5"/>
      <c r="J24" s="7" t="s">
        <v>120</v>
      </c>
    </row>
    <row r="25" customFormat="false" ht="14.25" hidden="false" customHeight="true" outlineLevel="0" collapsed="false">
      <c r="A25" s="5" t="str">
        <f aca="false">HYPERLINK("https://www.fabsurplus.com/sdi_catalog/salesItemDetails.do?id=108799")</f>
        <v>https://www.fabsurplus.com/sdi_catalog/salesItemDetails.do?id=108799</v>
      </c>
      <c r="B25" s="5" t="s">
        <v>121</v>
      </c>
      <c r="C25" s="5" t="s">
        <v>122</v>
      </c>
      <c r="D25" s="5" t="s">
        <v>113</v>
      </c>
      <c r="E25" s="5" t="s">
        <v>123</v>
      </c>
      <c r="F25" s="5" t="s">
        <v>22</v>
      </c>
      <c r="G25" s="5"/>
      <c r="H25" s="5"/>
      <c r="I25" s="5"/>
      <c r="J25" s="5" t="s">
        <v>46</v>
      </c>
    </row>
    <row r="26" customFormat="false" ht="14.25" hidden="false" customHeight="true" outlineLevel="0" collapsed="false">
      <c r="A26" s="2" t="str">
        <f aca="false">HYPERLINK("https://www.fabsurplus.com/sdi_catalog/salesItemDetails.do?id=108978")</f>
        <v>https://www.fabsurplus.com/sdi_catalog/salesItemDetails.do?id=108978</v>
      </c>
      <c r="B26" s="2" t="s">
        <v>124</v>
      </c>
      <c r="C26" s="2" t="s">
        <v>125</v>
      </c>
      <c r="D26" s="2" t="s">
        <v>126</v>
      </c>
      <c r="E26" s="2" t="s">
        <v>127</v>
      </c>
      <c r="F26" s="2" t="s">
        <v>22</v>
      </c>
      <c r="G26" s="2"/>
      <c r="H26" s="2" t="s">
        <v>128</v>
      </c>
      <c r="I26" s="2"/>
      <c r="J26" s="2" t="s">
        <v>129</v>
      </c>
    </row>
    <row r="27" customFormat="false" ht="14.25" hidden="false" customHeight="true" outlineLevel="0" collapsed="false">
      <c r="A27" s="5" t="str">
        <f aca="false">HYPERLINK("https://www.fabsurplus.com/sdi_catalog/salesItemDetails.do?id=106419")</f>
        <v>https://www.fabsurplus.com/sdi_catalog/salesItemDetails.do?id=106419</v>
      </c>
      <c r="B27" s="5" t="s">
        <v>130</v>
      </c>
      <c r="C27" s="5" t="s">
        <v>131</v>
      </c>
      <c r="D27" s="5" t="s">
        <v>132</v>
      </c>
      <c r="E27" s="5" t="s">
        <v>133</v>
      </c>
      <c r="F27" s="5" t="s">
        <v>22</v>
      </c>
      <c r="G27" s="5" t="s">
        <v>115</v>
      </c>
      <c r="H27" s="5" t="s">
        <v>35</v>
      </c>
      <c r="I27" s="5"/>
      <c r="J27" s="7" t="s">
        <v>134</v>
      </c>
    </row>
    <row r="28" customFormat="false" ht="14.25" hidden="false" customHeight="true" outlineLevel="0" collapsed="false">
      <c r="A28" s="2" t="str">
        <f aca="false">HYPERLINK("https://www.fabsurplus.com/sdi_catalog/salesItemDetails.do?id=106883")</f>
        <v>https://www.fabsurplus.com/sdi_catalog/salesItemDetails.do?id=106883</v>
      </c>
      <c r="B28" s="2" t="s">
        <v>135</v>
      </c>
      <c r="C28" s="2" t="s">
        <v>136</v>
      </c>
      <c r="D28" s="2" t="s">
        <v>137</v>
      </c>
      <c r="E28" s="2" t="s">
        <v>138</v>
      </c>
      <c r="F28" s="2" t="s">
        <v>139</v>
      </c>
      <c r="G28" s="2" t="s">
        <v>140</v>
      </c>
      <c r="H28" s="2" t="s">
        <v>16</v>
      </c>
      <c r="I28" s="3" t="n">
        <v>42156</v>
      </c>
      <c r="J28" s="4" t="s">
        <v>141</v>
      </c>
    </row>
    <row r="29" customFormat="false" ht="14.25" hidden="false" customHeight="true" outlineLevel="0" collapsed="false">
      <c r="A29" s="5" t="str">
        <f aca="false">HYPERLINK("https://www.fabsurplus.com/sdi_catalog/salesItemDetails.do?id=108705")</f>
        <v>https://www.fabsurplus.com/sdi_catalog/salesItemDetails.do?id=108705</v>
      </c>
      <c r="B29" s="5" t="s">
        <v>142</v>
      </c>
      <c r="C29" s="5" t="s">
        <v>143</v>
      </c>
      <c r="D29" s="5" t="s">
        <v>144</v>
      </c>
      <c r="E29" s="5" t="s">
        <v>145</v>
      </c>
      <c r="F29" s="5" t="s">
        <v>22</v>
      </c>
      <c r="G29" s="5" t="s">
        <v>28</v>
      </c>
      <c r="H29" s="5" t="s">
        <v>35</v>
      </c>
      <c r="I29" s="5"/>
      <c r="J29" s="5" t="s">
        <v>146</v>
      </c>
    </row>
    <row r="30" customFormat="false" ht="14.25" hidden="false" customHeight="true" outlineLevel="0" collapsed="false">
      <c r="A30" s="2" t="str">
        <f aca="false">HYPERLINK("https://www.fabsurplus.com/sdi_catalog/salesItemDetails.do?id=106983")</f>
        <v>https://www.fabsurplus.com/sdi_catalog/salesItemDetails.do?id=106983</v>
      </c>
      <c r="B30" s="2" t="s">
        <v>147</v>
      </c>
      <c r="C30" s="2" t="s">
        <v>143</v>
      </c>
      <c r="D30" s="2" t="s">
        <v>148</v>
      </c>
      <c r="E30" s="2" t="s">
        <v>149</v>
      </c>
      <c r="F30" s="2" t="s">
        <v>22</v>
      </c>
      <c r="G30" s="2" t="s">
        <v>15</v>
      </c>
      <c r="H30" s="2" t="s">
        <v>35</v>
      </c>
      <c r="I30" s="2"/>
      <c r="J30" s="2"/>
    </row>
    <row r="31" customFormat="false" ht="14.25" hidden="false" customHeight="true" outlineLevel="0" collapsed="false">
      <c r="A31" s="2" t="str">
        <f aca="false">HYPERLINK("https://www.fabsurplus.com/sdi_catalog/salesItemDetails.do?id=106984")</f>
        <v>https://www.fabsurplus.com/sdi_catalog/salesItemDetails.do?id=106984</v>
      </c>
      <c r="B31" s="2" t="s">
        <v>150</v>
      </c>
      <c r="C31" s="2" t="s">
        <v>143</v>
      </c>
      <c r="D31" s="2" t="s">
        <v>151</v>
      </c>
      <c r="E31" s="2" t="s">
        <v>152</v>
      </c>
      <c r="F31" s="2" t="s">
        <v>22</v>
      </c>
      <c r="G31" s="2" t="s">
        <v>15</v>
      </c>
      <c r="H31" s="2" t="s">
        <v>35</v>
      </c>
      <c r="I31" s="2"/>
      <c r="J31" s="2"/>
    </row>
    <row r="32" customFormat="false" ht="14.25" hidden="false" customHeight="true" outlineLevel="0" collapsed="false">
      <c r="A32" s="2" t="str">
        <f aca="false">HYPERLINK("https://www.fabsurplus.com/sdi_catalog/salesItemDetails.do?id=106982")</f>
        <v>https://www.fabsurplus.com/sdi_catalog/salesItemDetails.do?id=106982</v>
      </c>
      <c r="B32" s="2" t="s">
        <v>153</v>
      </c>
      <c r="C32" s="2" t="s">
        <v>143</v>
      </c>
      <c r="D32" s="2" t="s">
        <v>154</v>
      </c>
      <c r="E32" s="2" t="s">
        <v>155</v>
      </c>
      <c r="F32" s="2" t="s">
        <v>22</v>
      </c>
      <c r="G32" s="2" t="s">
        <v>15</v>
      </c>
      <c r="H32" s="2" t="s">
        <v>35</v>
      </c>
      <c r="I32" s="2"/>
      <c r="J32" s="2"/>
    </row>
    <row r="33" customFormat="false" ht="14.25" hidden="false" customHeight="true" outlineLevel="0" collapsed="false">
      <c r="A33" s="5" t="str">
        <f aca="false">HYPERLINK("https://www.fabsurplus.com/sdi_catalog/salesItemDetails.do?id=108699")</f>
        <v>https://www.fabsurplus.com/sdi_catalog/salesItemDetails.do?id=108699</v>
      </c>
      <c r="B33" s="5" t="s">
        <v>156</v>
      </c>
      <c r="C33" s="5" t="s">
        <v>143</v>
      </c>
      <c r="D33" s="5" t="s">
        <v>157</v>
      </c>
      <c r="E33" s="5" t="s">
        <v>158</v>
      </c>
      <c r="F33" s="5" t="s">
        <v>22</v>
      </c>
      <c r="G33" s="5" t="s">
        <v>159</v>
      </c>
      <c r="H33" s="5"/>
      <c r="I33" s="6" t="n">
        <v>38869</v>
      </c>
      <c r="J33" s="7" t="s">
        <v>160</v>
      </c>
    </row>
    <row r="34" customFormat="false" ht="14.25" hidden="false" customHeight="true" outlineLevel="0" collapsed="false">
      <c r="A34" s="2" t="str">
        <f aca="false">HYPERLINK("https://www.fabsurplus.com/sdi_catalog/salesItemDetails.do?id=108254")</f>
        <v>https://www.fabsurplus.com/sdi_catalog/salesItemDetails.do?id=108254</v>
      </c>
      <c r="B34" s="2" t="s">
        <v>161</v>
      </c>
      <c r="C34" s="2" t="s">
        <v>143</v>
      </c>
      <c r="D34" s="2" t="s">
        <v>162</v>
      </c>
      <c r="E34" s="2" t="s">
        <v>163</v>
      </c>
      <c r="F34" s="2" t="s">
        <v>22</v>
      </c>
      <c r="G34" s="2" t="s">
        <v>28</v>
      </c>
      <c r="H34" s="2"/>
      <c r="I34" s="3" t="n">
        <v>37043</v>
      </c>
      <c r="J34" s="2" t="s">
        <v>164</v>
      </c>
    </row>
    <row r="35" customFormat="false" ht="14.25" hidden="false" customHeight="true" outlineLevel="0" collapsed="false">
      <c r="A35" s="5" t="str">
        <f aca="false">HYPERLINK("https://www.fabsurplus.com/sdi_catalog/salesItemDetails.do?id=108363")</f>
        <v>https://www.fabsurplus.com/sdi_catalog/salesItemDetails.do?id=108363</v>
      </c>
      <c r="B35" s="5" t="s">
        <v>165</v>
      </c>
      <c r="C35" s="5" t="s">
        <v>143</v>
      </c>
      <c r="D35" s="5" t="s">
        <v>166</v>
      </c>
      <c r="E35" s="5" t="s">
        <v>167</v>
      </c>
      <c r="F35" s="5" t="s">
        <v>22</v>
      </c>
      <c r="G35" s="5" t="s">
        <v>15</v>
      </c>
      <c r="H35" s="5"/>
      <c r="I35" s="5"/>
      <c r="J35" s="5"/>
    </row>
    <row r="36" customFormat="false" ht="14.25" hidden="false" customHeight="true" outlineLevel="0" collapsed="false">
      <c r="A36" s="5" t="str">
        <f aca="false">HYPERLINK("https://www.fabsurplus.com/sdi_catalog/salesItemDetails.do?id=108364")</f>
        <v>https://www.fabsurplus.com/sdi_catalog/salesItemDetails.do?id=108364</v>
      </c>
      <c r="B36" s="5" t="s">
        <v>168</v>
      </c>
      <c r="C36" s="5" t="s">
        <v>143</v>
      </c>
      <c r="D36" s="5" t="s">
        <v>169</v>
      </c>
      <c r="E36" s="5" t="s">
        <v>170</v>
      </c>
      <c r="F36" s="5" t="s">
        <v>22</v>
      </c>
      <c r="G36" s="5" t="s">
        <v>15</v>
      </c>
      <c r="H36" s="5"/>
      <c r="I36" s="5"/>
      <c r="J36" s="5"/>
    </row>
    <row r="37" customFormat="false" ht="14.25" hidden="false" customHeight="true" outlineLevel="0" collapsed="false">
      <c r="A37" s="2" t="str">
        <f aca="false">HYPERLINK("https://www.fabsurplus.com/sdi_catalog/salesItemDetails.do?id=106980")</f>
        <v>https://www.fabsurplus.com/sdi_catalog/salesItemDetails.do?id=106980</v>
      </c>
      <c r="B37" s="2" t="s">
        <v>171</v>
      </c>
      <c r="C37" s="2" t="s">
        <v>143</v>
      </c>
      <c r="D37" s="2" t="s">
        <v>172</v>
      </c>
      <c r="E37" s="2" t="s">
        <v>173</v>
      </c>
      <c r="F37" s="2" t="s">
        <v>22</v>
      </c>
      <c r="G37" s="2" t="s">
        <v>15</v>
      </c>
      <c r="H37" s="2" t="s">
        <v>35</v>
      </c>
      <c r="I37" s="2"/>
      <c r="J37" s="2"/>
    </row>
    <row r="38" customFormat="false" ht="14.25" hidden="false" customHeight="true" outlineLevel="0" collapsed="false">
      <c r="A38" s="2" t="str">
        <f aca="false">HYPERLINK("https://www.fabsurplus.com/sdi_catalog/salesItemDetails.do?id=106981")</f>
        <v>https://www.fabsurplus.com/sdi_catalog/salesItemDetails.do?id=106981</v>
      </c>
      <c r="B38" s="2" t="s">
        <v>174</v>
      </c>
      <c r="C38" s="2" t="s">
        <v>143</v>
      </c>
      <c r="D38" s="2" t="s">
        <v>175</v>
      </c>
      <c r="E38" s="2" t="s">
        <v>173</v>
      </c>
      <c r="F38" s="2" t="s">
        <v>22</v>
      </c>
      <c r="G38" s="2" t="s">
        <v>15</v>
      </c>
      <c r="H38" s="2" t="s">
        <v>35</v>
      </c>
      <c r="I38" s="2"/>
      <c r="J38" s="2"/>
    </row>
    <row r="39" customFormat="false" ht="14.25" hidden="false" customHeight="true" outlineLevel="0" collapsed="false">
      <c r="A39" s="5" t="str">
        <f aca="false">HYPERLINK("https://www.fabsurplus.com/sdi_catalog/salesItemDetails.do?id=108369")</f>
        <v>https://www.fabsurplus.com/sdi_catalog/salesItemDetails.do?id=108369</v>
      </c>
      <c r="B39" s="5" t="s">
        <v>176</v>
      </c>
      <c r="C39" s="5" t="s">
        <v>143</v>
      </c>
      <c r="D39" s="5" t="s">
        <v>177</v>
      </c>
      <c r="E39" s="5" t="s">
        <v>178</v>
      </c>
      <c r="F39" s="5" t="s">
        <v>22</v>
      </c>
      <c r="G39" s="5" t="s">
        <v>15</v>
      </c>
      <c r="H39" s="5"/>
      <c r="I39" s="5"/>
      <c r="J39" s="5"/>
    </row>
    <row r="40" customFormat="false" ht="14.25" hidden="false" customHeight="true" outlineLevel="0" collapsed="false">
      <c r="A40" s="2" t="str">
        <f aca="false">HYPERLINK("https://www.fabsurplus.com/sdi_catalog/salesItemDetails.do?id=108371")</f>
        <v>https://www.fabsurplus.com/sdi_catalog/salesItemDetails.do?id=108371</v>
      </c>
      <c r="B40" s="2" t="s">
        <v>179</v>
      </c>
      <c r="C40" s="2" t="s">
        <v>143</v>
      </c>
      <c r="D40" s="2" t="s">
        <v>180</v>
      </c>
      <c r="E40" s="2" t="s">
        <v>181</v>
      </c>
      <c r="F40" s="2" t="s">
        <v>182</v>
      </c>
      <c r="G40" s="2" t="s">
        <v>15</v>
      </c>
      <c r="H40" s="2"/>
      <c r="I40" s="2"/>
      <c r="J40" s="2"/>
    </row>
    <row r="41" customFormat="false" ht="14.25" hidden="false" customHeight="true" outlineLevel="0" collapsed="false">
      <c r="A41" s="5" t="str">
        <f aca="false">HYPERLINK("https://www.fabsurplus.com/sdi_catalog/salesItemDetails.do?id=108713")</f>
        <v>https://www.fabsurplus.com/sdi_catalog/salesItemDetails.do?id=108713</v>
      </c>
      <c r="B41" s="5" t="s">
        <v>183</v>
      </c>
      <c r="C41" s="5" t="s">
        <v>184</v>
      </c>
      <c r="D41" s="5" t="s">
        <v>185</v>
      </c>
      <c r="E41" s="5" t="s">
        <v>186</v>
      </c>
      <c r="F41" s="5" t="s">
        <v>22</v>
      </c>
      <c r="G41" s="5" t="s">
        <v>28</v>
      </c>
      <c r="H41" s="5" t="s">
        <v>187</v>
      </c>
      <c r="I41" s="6" t="n">
        <v>37773</v>
      </c>
      <c r="J41" s="7" t="s">
        <v>188</v>
      </c>
    </row>
    <row r="42" customFormat="false" ht="14.25" hidden="false" customHeight="true" outlineLevel="0" collapsed="false">
      <c r="A42" s="5" t="str">
        <f aca="false">HYPERLINK("https://www.fabsurplus.com/sdi_catalog/salesItemDetails.do?id=108938")</f>
        <v>https://www.fabsurplus.com/sdi_catalog/salesItemDetails.do?id=108938</v>
      </c>
      <c r="B42" s="5" t="s">
        <v>189</v>
      </c>
      <c r="C42" s="5" t="s">
        <v>190</v>
      </c>
      <c r="D42" s="5" t="s">
        <v>191</v>
      </c>
      <c r="E42" s="5" t="s">
        <v>192</v>
      </c>
      <c r="F42" s="5" t="s">
        <v>22</v>
      </c>
      <c r="G42" s="5" t="s">
        <v>193</v>
      </c>
      <c r="H42" s="5" t="s">
        <v>16</v>
      </c>
      <c r="I42" s="5"/>
      <c r="J42" s="7" t="s">
        <v>194</v>
      </c>
    </row>
    <row r="43" customFormat="false" ht="14.25" hidden="false" customHeight="true" outlineLevel="0" collapsed="false">
      <c r="A43" s="2" t="str">
        <f aca="false">HYPERLINK("https://www.fabsurplus.com/sdi_catalog/salesItemDetails.do?id=106962")</f>
        <v>https://www.fabsurplus.com/sdi_catalog/salesItemDetails.do?id=106962</v>
      </c>
      <c r="B43" s="2" t="s">
        <v>195</v>
      </c>
      <c r="C43" s="2" t="s">
        <v>190</v>
      </c>
      <c r="D43" s="2" t="s">
        <v>196</v>
      </c>
      <c r="E43" s="2" t="s">
        <v>197</v>
      </c>
      <c r="F43" s="2" t="s">
        <v>22</v>
      </c>
      <c r="G43" s="2" t="s">
        <v>28</v>
      </c>
      <c r="H43" s="2" t="s">
        <v>198</v>
      </c>
      <c r="I43" s="3" t="n">
        <v>38139</v>
      </c>
      <c r="J43" s="4" t="s">
        <v>199</v>
      </c>
    </row>
    <row r="44" customFormat="false" ht="14.25" hidden="false" customHeight="true" outlineLevel="0" collapsed="false">
      <c r="A44" s="5" t="str">
        <f aca="false">HYPERLINK("https://www.fabsurplus.com/sdi_catalog/salesItemDetails.do?id=109007")</f>
        <v>https://www.fabsurplus.com/sdi_catalog/salesItemDetails.do?id=109007</v>
      </c>
      <c r="B44" s="5" t="s">
        <v>200</v>
      </c>
      <c r="C44" s="5" t="s">
        <v>190</v>
      </c>
      <c r="D44" s="5" t="s">
        <v>201</v>
      </c>
      <c r="E44" s="5" t="s">
        <v>202</v>
      </c>
      <c r="F44" s="5" t="s">
        <v>22</v>
      </c>
      <c r="G44" s="5" t="s">
        <v>15</v>
      </c>
      <c r="H44" s="5" t="s">
        <v>16</v>
      </c>
      <c r="I44" s="5"/>
      <c r="J44" s="7" t="s">
        <v>203</v>
      </c>
    </row>
    <row r="45" customFormat="false" ht="14.25" hidden="false" customHeight="true" outlineLevel="0" collapsed="false">
      <c r="A45" s="5" t="str">
        <f aca="false">HYPERLINK("https://www.fabsurplus.com/sdi_catalog/salesItemDetails.do?id=108917")</f>
        <v>https://www.fabsurplus.com/sdi_catalog/salesItemDetails.do?id=108917</v>
      </c>
      <c r="B45" s="5" t="s">
        <v>204</v>
      </c>
      <c r="C45" s="5" t="s">
        <v>190</v>
      </c>
      <c r="D45" s="5" t="s">
        <v>205</v>
      </c>
      <c r="E45" s="5" t="s">
        <v>206</v>
      </c>
      <c r="F45" s="5" t="s">
        <v>22</v>
      </c>
      <c r="G45" s="5" t="s">
        <v>15</v>
      </c>
      <c r="H45" s="5" t="s">
        <v>16</v>
      </c>
      <c r="I45" s="6" t="n">
        <v>41030</v>
      </c>
      <c r="J45" s="5" t="s">
        <v>207</v>
      </c>
    </row>
    <row r="46" customFormat="false" ht="14.25" hidden="false" customHeight="true" outlineLevel="0" collapsed="false">
      <c r="A46" s="2" t="str">
        <f aca="false">HYPERLINK("https://www.fabsurplus.com/sdi_catalog/salesItemDetails.do?id=108918")</f>
        <v>https://www.fabsurplus.com/sdi_catalog/salesItemDetails.do?id=108918</v>
      </c>
      <c r="B46" s="2" t="s">
        <v>208</v>
      </c>
      <c r="C46" s="2" t="s">
        <v>190</v>
      </c>
      <c r="D46" s="2" t="s">
        <v>209</v>
      </c>
      <c r="E46" s="2" t="s">
        <v>210</v>
      </c>
      <c r="F46" s="2" t="s">
        <v>22</v>
      </c>
      <c r="G46" s="2" t="s">
        <v>15</v>
      </c>
      <c r="H46" s="2" t="s">
        <v>35</v>
      </c>
      <c r="I46" s="3" t="n">
        <v>38108</v>
      </c>
      <c r="J46" s="2"/>
    </row>
    <row r="47" customFormat="false" ht="14.25" hidden="false" customHeight="true" outlineLevel="0" collapsed="false">
      <c r="A47" s="5" t="str">
        <f aca="false">HYPERLINK("https://www.fabsurplus.com/sdi_catalog/salesItemDetails.do?id=108151")</f>
        <v>https://www.fabsurplus.com/sdi_catalog/salesItemDetails.do?id=108151</v>
      </c>
      <c r="B47" s="5" t="s">
        <v>211</v>
      </c>
      <c r="C47" s="5" t="s">
        <v>190</v>
      </c>
      <c r="D47" s="5" t="s">
        <v>212</v>
      </c>
      <c r="E47" s="5" t="s">
        <v>213</v>
      </c>
      <c r="F47" s="5" t="s">
        <v>22</v>
      </c>
      <c r="G47" s="5" t="s">
        <v>15</v>
      </c>
      <c r="H47" s="5" t="s">
        <v>35</v>
      </c>
      <c r="I47" s="6" t="n">
        <v>38504</v>
      </c>
      <c r="J47" s="7" t="s">
        <v>214</v>
      </c>
    </row>
    <row r="48" customFormat="false" ht="14.25" hidden="false" customHeight="true" outlineLevel="0" collapsed="false">
      <c r="A48" s="2" t="str">
        <f aca="false">HYPERLINK("https://www.fabsurplus.com/sdi_catalog/salesItemDetails.do?id=108152")</f>
        <v>https://www.fabsurplus.com/sdi_catalog/salesItemDetails.do?id=108152</v>
      </c>
      <c r="B48" s="2" t="s">
        <v>215</v>
      </c>
      <c r="C48" s="2" t="s">
        <v>190</v>
      </c>
      <c r="D48" s="2" t="s">
        <v>216</v>
      </c>
      <c r="E48" s="2" t="s">
        <v>217</v>
      </c>
      <c r="F48" s="2" t="s">
        <v>22</v>
      </c>
      <c r="G48" s="2" t="s">
        <v>15</v>
      </c>
      <c r="H48" s="2" t="s">
        <v>16</v>
      </c>
      <c r="I48" s="3" t="n">
        <v>38869</v>
      </c>
      <c r="J48" s="2" t="s">
        <v>218</v>
      </c>
    </row>
    <row r="49" customFormat="false" ht="14.25" hidden="false" customHeight="true" outlineLevel="0" collapsed="false">
      <c r="A49" s="5" t="str">
        <f aca="false">HYPERLINK("https://www.fabsurplus.com/sdi_catalog/salesItemDetails.do?id=108700")</f>
        <v>https://www.fabsurplus.com/sdi_catalog/salesItemDetails.do?id=108700</v>
      </c>
      <c r="B49" s="5" t="s">
        <v>219</v>
      </c>
      <c r="C49" s="5" t="s">
        <v>220</v>
      </c>
      <c r="D49" s="5" t="s">
        <v>221</v>
      </c>
      <c r="E49" s="5" t="s">
        <v>222</v>
      </c>
      <c r="F49" s="5" t="s">
        <v>22</v>
      </c>
      <c r="G49" s="5" t="s">
        <v>159</v>
      </c>
      <c r="H49" s="5" t="s">
        <v>35</v>
      </c>
      <c r="I49" s="6" t="n">
        <v>36923</v>
      </c>
      <c r="J49" s="7" t="s">
        <v>223</v>
      </c>
    </row>
    <row r="50" customFormat="false" ht="14.25" hidden="false" customHeight="true" outlineLevel="0" collapsed="false">
      <c r="A50" s="2" t="str">
        <f aca="false">HYPERLINK("https://www.fabsurplus.com/sdi_catalog/salesItemDetails.do?id=108905")</f>
        <v>https://www.fabsurplus.com/sdi_catalog/salesItemDetails.do?id=108905</v>
      </c>
      <c r="B50" s="2" t="s">
        <v>224</v>
      </c>
      <c r="C50" s="2" t="s">
        <v>220</v>
      </c>
      <c r="D50" s="2" t="s">
        <v>225</v>
      </c>
      <c r="E50" s="2" t="s">
        <v>226</v>
      </c>
      <c r="F50" s="2" t="s">
        <v>22</v>
      </c>
      <c r="G50" s="2" t="s">
        <v>15</v>
      </c>
      <c r="H50" s="2" t="s">
        <v>35</v>
      </c>
      <c r="I50" s="3" t="n">
        <v>38687</v>
      </c>
      <c r="J50" s="4" t="s">
        <v>227</v>
      </c>
    </row>
    <row r="51" customFormat="false" ht="14.25" hidden="false" customHeight="true" outlineLevel="0" collapsed="false">
      <c r="A51" s="5" t="str">
        <f aca="false">HYPERLINK("https://www.fabsurplus.com/sdi_catalog/salesItemDetails.do?id=108935")</f>
        <v>https://www.fabsurplus.com/sdi_catalog/salesItemDetails.do?id=108935</v>
      </c>
      <c r="B51" s="5" t="s">
        <v>228</v>
      </c>
      <c r="C51" s="5" t="s">
        <v>229</v>
      </c>
      <c r="D51" s="5" t="s">
        <v>230</v>
      </c>
      <c r="E51" s="5" t="s">
        <v>231</v>
      </c>
      <c r="F51" s="5" t="s">
        <v>22</v>
      </c>
      <c r="G51" s="5" t="s">
        <v>28</v>
      </c>
      <c r="H51" s="5" t="s">
        <v>35</v>
      </c>
      <c r="I51" s="6" t="n">
        <v>38504</v>
      </c>
      <c r="J51" s="7" t="s">
        <v>232</v>
      </c>
    </row>
    <row r="52" customFormat="false" ht="14.25" hidden="false" customHeight="true" outlineLevel="0" collapsed="false">
      <c r="A52" s="2" t="str">
        <f aca="false">HYPERLINK("https://www.fabsurplus.com/sdi_catalog/salesItemDetails.do?id=108934")</f>
        <v>https://www.fabsurplus.com/sdi_catalog/salesItemDetails.do?id=108934</v>
      </c>
      <c r="B52" s="2" t="s">
        <v>233</v>
      </c>
      <c r="C52" s="2" t="s">
        <v>229</v>
      </c>
      <c r="D52" s="2" t="s">
        <v>230</v>
      </c>
      <c r="E52" s="2" t="s">
        <v>234</v>
      </c>
      <c r="F52" s="2" t="s">
        <v>22</v>
      </c>
      <c r="G52" s="2" t="s">
        <v>28</v>
      </c>
      <c r="H52" s="2" t="s">
        <v>35</v>
      </c>
      <c r="I52" s="3" t="n">
        <v>38504</v>
      </c>
      <c r="J52" s="4" t="s">
        <v>232</v>
      </c>
    </row>
    <row r="53" customFormat="false" ht="14.25" hidden="false" customHeight="true" outlineLevel="0" collapsed="false">
      <c r="A53" s="2" t="str">
        <f aca="false">HYPERLINK("https://www.fabsurplus.com/sdi_catalog/salesItemDetails.do?id=108801")</f>
        <v>https://www.fabsurplus.com/sdi_catalog/salesItemDetails.do?id=108801</v>
      </c>
      <c r="B53" s="2" t="s">
        <v>235</v>
      </c>
      <c r="C53" s="2" t="s">
        <v>236</v>
      </c>
      <c r="D53" s="2" t="s">
        <v>237</v>
      </c>
      <c r="E53" s="2" t="s">
        <v>238</v>
      </c>
      <c r="F53" s="2" t="s">
        <v>22</v>
      </c>
      <c r="G53" s="2"/>
      <c r="H53" s="2"/>
      <c r="I53" s="2"/>
      <c r="J53" s="2" t="s">
        <v>46</v>
      </c>
    </row>
    <row r="54" customFormat="false" ht="14.25" hidden="false" customHeight="true" outlineLevel="0" collapsed="false">
      <c r="A54" s="2" t="str">
        <f aca="false">HYPERLINK("https://www.fabsurplus.com/sdi_catalog/salesItemDetails.do?id=108734")</f>
        <v>https://www.fabsurplus.com/sdi_catalog/salesItemDetails.do?id=108734</v>
      </c>
      <c r="B54" s="2" t="s">
        <v>239</v>
      </c>
      <c r="C54" s="2" t="s">
        <v>240</v>
      </c>
      <c r="D54" s="2" t="s">
        <v>241</v>
      </c>
      <c r="E54" s="2" t="s">
        <v>242</v>
      </c>
      <c r="F54" s="2" t="s">
        <v>22</v>
      </c>
      <c r="G54" s="2"/>
      <c r="H54" s="2" t="s">
        <v>187</v>
      </c>
      <c r="I54" s="2"/>
      <c r="J54" s="2"/>
    </row>
    <row r="55" customFormat="false" ht="14.25" hidden="false" customHeight="true" outlineLevel="0" collapsed="false">
      <c r="A55" s="5" t="str">
        <f aca="false">HYPERLINK("https://www.fabsurplus.com/sdi_catalog/salesItemDetails.do?id=108802")</f>
        <v>https://www.fabsurplus.com/sdi_catalog/salesItemDetails.do?id=108802</v>
      </c>
      <c r="B55" s="5" t="s">
        <v>243</v>
      </c>
      <c r="C55" s="5" t="s">
        <v>236</v>
      </c>
      <c r="D55" s="5" t="s">
        <v>241</v>
      </c>
      <c r="E55" s="5" t="s">
        <v>244</v>
      </c>
      <c r="F55" s="5" t="s">
        <v>22</v>
      </c>
      <c r="G55" s="5"/>
      <c r="H55" s="5"/>
      <c r="I55" s="5"/>
      <c r="J55" s="5" t="s">
        <v>46</v>
      </c>
    </row>
    <row r="56" customFormat="false" ht="14.25" hidden="false" customHeight="true" outlineLevel="0" collapsed="false">
      <c r="A56" s="5" t="str">
        <f aca="false">HYPERLINK("https://www.fabsurplus.com/sdi_catalog/salesItemDetails.do?id=108735")</f>
        <v>https://www.fabsurplus.com/sdi_catalog/salesItemDetails.do?id=108735</v>
      </c>
      <c r="B56" s="5" t="s">
        <v>245</v>
      </c>
      <c r="C56" s="5" t="s">
        <v>240</v>
      </c>
      <c r="D56" s="5" t="s">
        <v>246</v>
      </c>
      <c r="E56" s="5" t="s">
        <v>247</v>
      </c>
      <c r="F56" s="5" t="s">
        <v>22</v>
      </c>
      <c r="G56" s="5" t="s">
        <v>248</v>
      </c>
      <c r="H56" s="5" t="s">
        <v>16</v>
      </c>
      <c r="I56" s="6" t="n">
        <v>38108</v>
      </c>
      <c r="J56" s="7" t="s">
        <v>249</v>
      </c>
    </row>
    <row r="57" customFormat="false" ht="14.25" hidden="false" customHeight="true" outlineLevel="0" collapsed="false">
      <c r="A57" s="2" t="str">
        <f aca="false">HYPERLINK("https://www.fabsurplus.com/sdi_catalog/salesItemDetails.do?id=108736")</f>
        <v>https://www.fabsurplus.com/sdi_catalog/salesItemDetails.do?id=108736</v>
      </c>
      <c r="B57" s="2" t="s">
        <v>250</v>
      </c>
      <c r="C57" s="2" t="s">
        <v>240</v>
      </c>
      <c r="D57" s="2" t="s">
        <v>251</v>
      </c>
      <c r="E57" s="2" t="s">
        <v>247</v>
      </c>
      <c r="F57" s="2" t="s">
        <v>22</v>
      </c>
      <c r="G57" s="2"/>
      <c r="H57" s="2" t="s">
        <v>35</v>
      </c>
      <c r="I57" s="2"/>
      <c r="J57" s="4" t="s">
        <v>252</v>
      </c>
    </row>
    <row r="58" customFormat="false" ht="14.25" hidden="false" customHeight="true" outlineLevel="0" collapsed="false">
      <c r="A58" s="5" t="str">
        <f aca="false">HYPERLINK("https://www.fabsurplus.com/sdi_catalog/salesItemDetails.do?id=108737")</f>
        <v>https://www.fabsurplus.com/sdi_catalog/salesItemDetails.do?id=108737</v>
      </c>
      <c r="B58" s="5" t="s">
        <v>253</v>
      </c>
      <c r="C58" s="5" t="s">
        <v>254</v>
      </c>
      <c r="D58" s="5" t="s">
        <v>255</v>
      </c>
      <c r="E58" s="5" t="s">
        <v>238</v>
      </c>
      <c r="F58" s="5" t="s">
        <v>61</v>
      </c>
      <c r="G58" s="5" t="s">
        <v>28</v>
      </c>
      <c r="H58" s="5" t="s">
        <v>35</v>
      </c>
      <c r="I58" s="5"/>
      <c r="J58" s="5" t="s">
        <v>238</v>
      </c>
    </row>
    <row r="59" customFormat="false" ht="14.25" hidden="false" customHeight="true" outlineLevel="0" collapsed="false">
      <c r="A59" s="2" t="str">
        <f aca="false">HYPERLINK("https://www.fabsurplus.com/sdi_catalog/salesItemDetails.do?id=106427")</f>
        <v>https://www.fabsurplus.com/sdi_catalog/salesItemDetails.do?id=106427</v>
      </c>
      <c r="B59" s="2" t="s">
        <v>256</v>
      </c>
      <c r="C59" s="2" t="s">
        <v>257</v>
      </c>
      <c r="D59" s="2" t="s">
        <v>258</v>
      </c>
      <c r="E59" s="2" t="s">
        <v>259</v>
      </c>
      <c r="F59" s="2" t="s">
        <v>22</v>
      </c>
      <c r="G59" s="2" t="s">
        <v>115</v>
      </c>
      <c r="H59" s="2"/>
      <c r="I59" s="2"/>
      <c r="J59" s="2" t="s">
        <v>260</v>
      </c>
    </row>
    <row r="60" customFormat="false" ht="14.25" hidden="false" customHeight="true" outlineLevel="0" collapsed="false">
      <c r="A60" s="5" t="str">
        <f aca="false">HYPERLINK("https://www.fabsurplus.com/sdi_catalog/salesItemDetails.do?id=106430")</f>
        <v>https://www.fabsurplus.com/sdi_catalog/salesItemDetails.do?id=106430</v>
      </c>
      <c r="B60" s="5" t="s">
        <v>261</v>
      </c>
      <c r="C60" s="5" t="s">
        <v>257</v>
      </c>
      <c r="D60" s="5" t="s">
        <v>262</v>
      </c>
      <c r="E60" s="5" t="s">
        <v>263</v>
      </c>
      <c r="F60" s="5" t="s">
        <v>22</v>
      </c>
      <c r="G60" s="5" t="s">
        <v>115</v>
      </c>
      <c r="H60" s="5" t="s">
        <v>16</v>
      </c>
      <c r="I60" s="5"/>
      <c r="J60" s="5" t="s">
        <v>264</v>
      </c>
    </row>
    <row r="61" customFormat="false" ht="14.25" hidden="false" customHeight="true" outlineLevel="0" collapsed="false">
      <c r="A61" s="5" t="str">
        <f aca="false">HYPERLINK("https://www.fabsurplus.com/sdi_catalog/salesItemDetails.do?id=109014")</f>
        <v>https://www.fabsurplus.com/sdi_catalog/salesItemDetails.do?id=109014</v>
      </c>
      <c r="B61" s="5" t="s">
        <v>265</v>
      </c>
      <c r="C61" s="5" t="s">
        <v>266</v>
      </c>
      <c r="D61" s="5" t="s">
        <v>267</v>
      </c>
      <c r="E61" s="5" t="s">
        <v>268</v>
      </c>
      <c r="F61" s="5" t="s">
        <v>22</v>
      </c>
      <c r="G61" s="5"/>
      <c r="H61" s="5" t="s">
        <v>35</v>
      </c>
      <c r="I61" s="5"/>
      <c r="J61" s="7" t="s">
        <v>269</v>
      </c>
    </row>
    <row r="62" customFormat="false" ht="14.25" hidden="false" customHeight="true" outlineLevel="0" collapsed="false">
      <c r="A62" s="5" t="str">
        <f aca="false">HYPERLINK("https://www.fabsurplus.com/sdi_catalog/salesItemDetails.do?id=106892")</f>
        <v>https://www.fabsurplus.com/sdi_catalog/salesItemDetails.do?id=106892</v>
      </c>
      <c r="B62" s="5" t="s">
        <v>270</v>
      </c>
      <c r="C62" s="5" t="s">
        <v>271</v>
      </c>
      <c r="D62" s="5" t="s">
        <v>272</v>
      </c>
      <c r="E62" s="5" t="s">
        <v>273</v>
      </c>
      <c r="F62" s="5" t="s">
        <v>61</v>
      </c>
      <c r="G62" s="5" t="s">
        <v>140</v>
      </c>
      <c r="H62" s="5" t="s">
        <v>16</v>
      </c>
      <c r="I62" s="5"/>
      <c r="J62" s="7" t="s">
        <v>274</v>
      </c>
    </row>
    <row r="63" customFormat="false" ht="14.25" hidden="false" customHeight="true" outlineLevel="0" collapsed="false">
      <c r="A63" s="5" t="str">
        <f aca="false">HYPERLINK("https://www.fabsurplus.com/sdi_catalog/salesItemDetails.do?id=108739")</f>
        <v>https://www.fabsurplus.com/sdi_catalog/salesItemDetails.do?id=108739</v>
      </c>
      <c r="B63" s="5" t="s">
        <v>275</v>
      </c>
      <c r="C63" s="5" t="s">
        <v>271</v>
      </c>
      <c r="D63" s="5" t="s">
        <v>276</v>
      </c>
      <c r="E63" s="5" t="s">
        <v>277</v>
      </c>
      <c r="F63" s="5" t="s">
        <v>22</v>
      </c>
      <c r="G63" s="5" t="s">
        <v>278</v>
      </c>
      <c r="H63" s="5" t="s">
        <v>187</v>
      </c>
      <c r="I63" s="5"/>
      <c r="J63" s="7" t="s">
        <v>279</v>
      </c>
    </row>
    <row r="64" customFormat="false" ht="14.25" hidden="false" customHeight="true" outlineLevel="0" collapsed="false">
      <c r="A64" s="5" t="str">
        <f aca="false">HYPERLINK("https://www.fabsurplus.com/sdi_catalog/salesItemDetails.do?id=108999")</f>
        <v>https://www.fabsurplus.com/sdi_catalog/salesItemDetails.do?id=108999</v>
      </c>
      <c r="B64" s="5" t="s">
        <v>280</v>
      </c>
      <c r="C64" s="5" t="s">
        <v>281</v>
      </c>
      <c r="D64" s="5" t="s">
        <v>282</v>
      </c>
      <c r="E64" s="5" t="s">
        <v>283</v>
      </c>
      <c r="F64" s="5" t="s">
        <v>22</v>
      </c>
      <c r="G64" s="5" t="s">
        <v>74</v>
      </c>
      <c r="H64" s="5" t="s">
        <v>16</v>
      </c>
      <c r="I64" s="5"/>
      <c r="J64" s="7" t="s">
        <v>284</v>
      </c>
    </row>
    <row r="65" customFormat="false" ht="14.25" hidden="false" customHeight="true" outlineLevel="0" collapsed="false">
      <c r="A65" s="2" t="str">
        <f aca="false">HYPERLINK("https://www.fabsurplus.com/sdi_catalog/salesItemDetails.do?id=108998")</f>
        <v>https://www.fabsurplus.com/sdi_catalog/salesItemDetails.do?id=108998</v>
      </c>
      <c r="B65" s="2" t="s">
        <v>285</v>
      </c>
      <c r="C65" s="2" t="s">
        <v>281</v>
      </c>
      <c r="D65" s="2" t="s">
        <v>286</v>
      </c>
      <c r="E65" s="2" t="s">
        <v>287</v>
      </c>
      <c r="F65" s="2" t="s">
        <v>22</v>
      </c>
      <c r="G65" s="2" t="s">
        <v>74</v>
      </c>
      <c r="H65" s="2" t="s">
        <v>16</v>
      </c>
      <c r="I65" s="2"/>
      <c r="J65" s="4" t="s">
        <v>288</v>
      </c>
    </row>
    <row r="66" customFormat="false" ht="14.25" hidden="false" customHeight="true" outlineLevel="0" collapsed="false">
      <c r="A66" s="5" t="str">
        <f aca="false">HYPERLINK("https://www.fabsurplus.com/sdi_catalog/salesItemDetails.do?id=108644")</f>
        <v>https://www.fabsurplus.com/sdi_catalog/salesItemDetails.do?id=108644</v>
      </c>
      <c r="B66" s="5" t="s">
        <v>289</v>
      </c>
      <c r="C66" s="5" t="s">
        <v>290</v>
      </c>
      <c r="D66" s="5" t="s">
        <v>291</v>
      </c>
      <c r="E66" s="5" t="s">
        <v>292</v>
      </c>
      <c r="F66" s="5" t="s">
        <v>22</v>
      </c>
      <c r="G66" s="5" t="s">
        <v>115</v>
      </c>
      <c r="H66" s="5" t="s">
        <v>35</v>
      </c>
      <c r="I66" s="6" t="n">
        <v>38869</v>
      </c>
      <c r="J66" s="5" t="s">
        <v>293</v>
      </c>
    </row>
    <row r="67" customFormat="false" ht="14.25" hidden="false" customHeight="true" outlineLevel="0" collapsed="false">
      <c r="A67" s="2" t="str">
        <f aca="false">HYPERLINK("https://www.fabsurplus.com/sdi_catalog/salesItemDetails.do?id=109020")</f>
        <v>https://www.fabsurplus.com/sdi_catalog/salesItemDetails.do?id=109020</v>
      </c>
      <c r="B67" s="2" t="s">
        <v>294</v>
      </c>
      <c r="C67" s="2" t="s">
        <v>295</v>
      </c>
      <c r="D67" s="2" t="s">
        <v>296</v>
      </c>
      <c r="E67" s="2" t="s">
        <v>297</v>
      </c>
      <c r="F67" s="2" t="s">
        <v>22</v>
      </c>
      <c r="G67" s="2" t="s">
        <v>28</v>
      </c>
      <c r="H67" s="2" t="s">
        <v>35</v>
      </c>
      <c r="I67" s="3" t="n">
        <v>37012</v>
      </c>
      <c r="J67" s="4" t="s">
        <v>298</v>
      </c>
    </row>
    <row r="68" customFormat="false" ht="14.25" hidden="false" customHeight="true" outlineLevel="0" collapsed="false">
      <c r="A68" s="5" t="str">
        <f aca="false">HYPERLINK("https://www.fabsurplus.com/sdi_catalog/salesItemDetails.do?id=108946")</f>
        <v>https://www.fabsurplus.com/sdi_catalog/salesItemDetails.do?id=108946</v>
      </c>
      <c r="B68" s="5" t="s">
        <v>299</v>
      </c>
      <c r="C68" s="5" t="s">
        <v>300</v>
      </c>
      <c r="D68" s="5" t="s">
        <v>301</v>
      </c>
      <c r="E68" s="5" t="s">
        <v>302</v>
      </c>
      <c r="F68" s="5" t="s">
        <v>303</v>
      </c>
      <c r="G68" s="5" t="s">
        <v>140</v>
      </c>
      <c r="H68" s="5" t="s">
        <v>304</v>
      </c>
      <c r="I68" s="5"/>
      <c r="J68" s="7" t="s">
        <v>305</v>
      </c>
    </row>
    <row r="69" customFormat="false" ht="14.25" hidden="false" customHeight="true" outlineLevel="0" collapsed="false">
      <c r="A69" s="5" t="str">
        <f aca="false">HYPERLINK("https://www.fabsurplus.com/sdi_catalog/salesItemDetails.do?id=108919")</f>
        <v>https://www.fabsurplus.com/sdi_catalog/salesItemDetails.do?id=108919</v>
      </c>
      <c r="B69" s="5" t="s">
        <v>306</v>
      </c>
      <c r="C69" s="5" t="s">
        <v>295</v>
      </c>
      <c r="D69" s="5" t="s">
        <v>307</v>
      </c>
      <c r="E69" s="5" t="s">
        <v>308</v>
      </c>
      <c r="F69" s="5" t="s">
        <v>22</v>
      </c>
      <c r="G69" s="5" t="s">
        <v>15</v>
      </c>
      <c r="H69" s="5" t="s">
        <v>16</v>
      </c>
      <c r="I69" s="6" t="n">
        <v>37742</v>
      </c>
      <c r="J69" s="5"/>
    </row>
    <row r="70" customFormat="false" ht="14.25" hidden="false" customHeight="true" outlineLevel="0" collapsed="false">
      <c r="A70" s="2" t="str">
        <f aca="false">HYPERLINK("https://www.fabsurplus.com/sdi_catalog/salesItemDetails.do?id=108976")</f>
        <v>https://www.fabsurplus.com/sdi_catalog/salesItemDetails.do?id=108976</v>
      </c>
      <c r="B70" s="2" t="s">
        <v>309</v>
      </c>
      <c r="C70" s="2" t="s">
        <v>310</v>
      </c>
      <c r="D70" s="2" t="s">
        <v>311</v>
      </c>
      <c r="E70" s="2" t="s">
        <v>312</v>
      </c>
      <c r="F70" s="2" t="s">
        <v>22</v>
      </c>
      <c r="G70" s="2" t="s">
        <v>28</v>
      </c>
      <c r="H70" s="2" t="s">
        <v>35</v>
      </c>
      <c r="I70" s="3" t="n">
        <v>38504</v>
      </c>
      <c r="J70" s="4" t="s">
        <v>313</v>
      </c>
    </row>
    <row r="71" customFormat="false" ht="14.25" hidden="false" customHeight="true" outlineLevel="0" collapsed="false">
      <c r="A71" s="2" t="str">
        <f aca="false">HYPERLINK("https://www.fabsurplus.com/sdi_catalog/salesItemDetails.do?id=108805")</f>
        <v>https://www.fabsurplus.com/sdi_catalog/salesItemDetails.do?id=108805</v>
      </c>
      <c r="B71" s="2" t="s">
        <v>314</v>
      </c>
      <c r="C71" s="2" t="s">
        <v>315</v>
      </c>
      <c r="D71" s="2" t="s">
        <v>316</v>
      </c>
      <c r="E71" s="2" t="s">
        <v>317</v>
      </c>
      <c r="F71" s="2" t="s">
        <v>22</v>
      </c>
      <c r="G71" s="2"/>
      <c r="H71" s="2"/>
      <c r="I71" s="2"/>
      <c r="J71" s="2" t="s">
        <v>46</v>
      </c>
    </row>
    <row r="72" customFormat="false" ht="14.25" hidden="false" customHeight="true" outlineLevel="0" collapsed="false">
      <c r="A72" s="5" t="str">
        <f aca="false">HYPERLINK("https://www.fabsurplus.com/sdi_catalog/salesItemDetails.do?id=109021")</f>
        <v>https://www.fabsurplus.com/sdi_catalog/salesItemDetails.do?id=109021</v>
      </c>
      <c r="B72" s="5" t="s">
        <v>318</v>
      </c>
      <c r="C72" s="5" t="s">
        <v>20</v>
      </c>
      <c r="D72" s="5" t="s">
        <v>319</v>
      </c>
      <c r="E72" s="5" t="s">
        <v>320</v>
      </c>
      <c r="F72" s="5" t="s">
        <v>22</v>
      </c>
      <c r="G72" s="5" t="s">
        <v>74</v>
      </c>
      <c r="H72" s="5" t="s">
        <v>16</v>
      </c>
      <c r="I72" s="6" t="n">
        <v>43252</v>
      </c>
      <c r="J72" s="7" t="s">
        <v>321</v>
      </c>
    </row>
    <row r="73" customFormat="false" ht="14.25" hidden="false" customHeight="true" outlineLevel="0" collapsed="false">
      <c r="A73" s="5" t="str">
        <f aca="false">HYPERLINK("https://www.fabsurplus.com/sdi_catalog/salesItemDetails.do?id=109018")</f>
        <v>https://www.fabsurplus.com/sdi_catalog/salesItemDetails.do?id=109018</v>
      </c>
      <c r="B73" s="5" t="s">
        <v>322</v>
      </c>
      <c r="C73" s="5" t="s">
        <v>323</v>
      </c>
      <c r="D73" s="5" t="s">
        <v>324</v>
      </c>
      <c r="E73" s="5" t="s">
        <v>325</v>
      </c>
      <c r="F73" s="5" t="s">
        <v>22</v>
      </c>
      <c r="G73" s="5" t="s">
        <v>326</v>
      </c>
      <c r="H73" s="5" t="s">
        <v>35</v>
      </c>
      <c r="I73" s="5"/>
      <c r="J73" s="7" t="s">
        <v>327</v>
      </c>
    </row>
    <row r="74" customFormat="false" ht="14.25" hidden="false" customHeight="true" outlineLevel="0" collapsed="false">
      <c r="A74" s="2" t="str">
        <f aca="false">HYPERLINK("https://www.fabsurplus.com/sdi_catalog/salesItemDetails.do?id=106521")</f>
        <v>https://www.fabsurplus.com/sdi_catalog/salesItemDetails.do?id=106521</v>
      </c>
      <c r="B74" s="2" t="s">
        <v>328</v>
      </c>
      <c r="C74" s="2" t="s">
        <v>329</v>
      </c>
      <c r="D74" s="2" t="s">
        <v>330</v>
      </c>
      <c r="E74" s="2" t="s">
        <v>331</v>
      </c>
      <c r="F74" s="2" t="s">
        <v>22</v>
      </c>
      <c r="G74" s="2" t="s">
        <v>115</v>
      </c>
      <c r="H74" s="2" t="s">
        <v>35</v>
      </c>
      <c r="I74" s="2"/>
      <c r="J74" s="2" t="s">
        <v>260</v>
      </c>
    </row>
    <row r="75" customFormat="false" ht="14.25" hidden="false" customHeight="true" outlineLevel="0" collapsed="false">
      <c r="A75" s="2" t="str">
        <f aca="false">HYPERLINK("https://www.fabsurplus.com/sdi_catalog/salesItemDetails.do?id=108940")</f>
        <v>https://www.fabsurplus.com/sdi_catalog/salesItemDetails.do?id=108940</v>
      </c>
      <c r="B75" s="2" t="s">
        <v>332</v>
      </c>
      <c r="C75" s="2" t="s">
        <v>333</v>
      </c>
      <c r="D75" s="2" t="s">
        <v>334</v>
      </c>
      <c r="E75" s="2" t="s">
        <v>335</v>
      </c>
      <c r="F75" s="2" t="s">
        <v>22</v>
      </c>
      <c r="G75" s="2" t="s">
        <v>336</v>
      </c>
      <c r="H75" s="2" t="s">
        <v>16</v>
      </c>
      <c r="I75" s="2"/>
      <c r="J75" s="4" t="s">
        <v>337</v>
      </c>
    </row>
    <row r="76" customFormat="false" ht="14.25" hidden="false" customHeight="true" outlineLevel="0" collapsed="false">
      <c r="A76" s="5" t="str">
        <f aca="false">HYPERLINK("https://www.fabsurplus.com/sdi_catalog/salesItemDetails.do?id=108963")</f>
        <v>https://www.fabsurplus.com/sdi_catalog/salesItemDetails.do?id=108963</v>
      </c>
      <c r="B76" s="5" t="s">
        <v>338</v>
      </c>
      <c r="C76" s="5" t="s">
        <v>333</v>
      </c>
      <c r="D76" s="5" t="s">
        <v>339</v>
      </c>
      <c r="E76" s="5" t="s">
        <v>335</v>
      </c>
      <c r="F76" s="5" t="s">
        <v>22</v>
      </c>
      <c r="G76" s="5" t="s">
        <v>336</v>
      </c>
      <c r="H76" s="5" t="s">
        <v>35</v>
      </c>
      <c r="I76" s="5"/>
      <c r="J76" s="5" t="s">
        <v>340</v>
      </c>
    </row>
    <row r="77" customFormat="false" ht="14.25" hidden="false" customHeight="true" outlineLevel="0" collapsed="false">
      <c r="A77" s="2" t="str">
        <f aca="false">HYPERLINK("https://www.fabsurplus.com/sdi_catalog/salesItemDetails.do?id=108642")</f>
        <v>https://www.fabsurplus.com/sdi_catalog/salesItemDetails.do?id=108642</v>
      </c>
      <c r="B77" s="2" t="s">
        <v>341</v>
      </c>
      <c r="C77" s="2" t="s">
        <v>342</v>
      </c>
      <c r="D77" s="2" t="s">
        <v>343</v>
      </c>
      <c r="E77" s="2" t="s">
        <v>344</v>
      </c>
      <c r="F77" s="2" t="s">
        <v>22</v>
      </c>
      <c r="G77" s="2" t="s">
        <v>345</v>
      </c>
      <c r="H77" s="2" t="s">
        <v>35</v>
      </c>
      <c r="I77" s="3" t="n">
        <v>38869</v>
      </c>
      <c r="J77" s="4" t="s">
        <v>346</v>
      </c>
    </row>
    <row r="78" customFormat="false" ht="14.25" hidden="false" customHeight="true" outlineLevel="0" collapsed="false">
      <c r="A78" s="5" t="str">
        <f aca="false">HYPERLINK("https://www.fabsurplus.com/sdi_catalog/salesItemDetails.do?id=106447")</f>
        <v>https://www.fabsurplus.com/sdi_catalog/salesItemDetails.do?id=106447</v>
      </c>
      <c r="B78" s="5" t="s">
        <v>347</v>
      </c>
      <c r="C78" s="5" t="s">
        <v>342</v>
      </c>
      <c r="D78" s="5" t="s">
        <v>343</v>
      </c>
      <c r="E78" s="5" t="s">
        <v>348</v>
      </c>
      <c r="F78" s="5" t="s">
        <v>22</v>
      </c>
      <c r="G78" s="5" t="s">
        <v>115</v>
      </c>
      <c r="H78" s="5" t="s">
        <v>35</v>
      </c>
      <c r="I78" s="6" t="n">
        <v>36678</v>
      </c>
      <c r="J78" s="5" t="s">
        <v>349</v>
      </c>
    </row>
    <row r="79" customFormat="false" ht="14.25" hidden="false" customHeight="true" outlineLevel="0" collapsed="false">
      <c r="A79" s="2" t="str">
        <f aca="false">HYPERLINK("https://www.fabsurplus.com/sdi_catalog/salesItemDetails.do?id=106448")</f>
        <v>https://www.fabsurplus.com/sdi_catalog/salesItemDetails.do?id=106448</v>
      </c>
      <c r="B79" s="2" t="s">
        <v>350</v>
      </c>
      <c r="C79" s="2" t="s">
        <v>342</v>
      </c>
      <c r="D79" s="2" t="s">
        <v>343</v>
      </c>
      <c r="E79" s="2" t="s">
        <v>351</v>
      </c>
      <c r="F79" s="2" t="s">
        <v>22</v>
      </c>
      <c r="G79" s="2" t="s">
        <v>115</v>
      </c>
      <c r="H79" s="2" t="s">
        <v>35</v>
      </c>
      <c r="I79" s="2"/>
      <c r="J79" s="2" t="s">
        <v>349</v>
      </c>
    </row>
    <row r="80" customFormat="false" ht="14.25" hidden="false" customHeight="true" outlineLevel="0" collapsed="false">
      <c r="A80" s="2" t="str">
        <f aca="false">HYPERLINK("https://www.fabsurplus.com/sdi_catalog/salesItemDetails.do?id=108807")</f>
        <v>https://www.fabsurplus.com/sdi_catalog/salesItemDetails.do?id=108807</v>
      </c>
      <c r="B80" s="2" t="s">
        <v>352</v>
      </c>
      <c r="C80" s="2" t="s">
        <v>353</v>
      </c>
      <c r="D80" s="2" t="s">
        <v>354</v>
      </c>
      <c r="E80" s="2" t="s">
        <v>355</v>
      </c>
      <c r="F80" s="2" t="s">
        <v>22</v>
      </c>
      <c r="G80" s="2" t="s">
        <v>356</v>
      </c>
      <c r="H80" s="2"/>
      <c r="I80" s="2"/>
      <c r="J80" s="2" t="s">
        <v>46</v>
      </c>
    </row>
    <row r="81" customFormat="false" ht="14.25" hidden="false" customHeight="true" outlineLevel="0" collapsed="false">
      <c r="A81" s="2" t="str">
        <f aca="false">HYPERLINK("https://www.fabsurplus.com/sdi_catalog/salesItemDetails.do?id=108746")</f>
        <v>https://www.fabsurplus.com/sdi_catalog/salesItemDetails.do?id=108746</v>
      </c>
      <c r="B81" s="2" t="s">
        <v>357</v>
      </c>
      <c r="C81" s="2" t="s">
        <v>358</v>
      </c>
      <c r="D81" s="2" t="s">
        <v>359</v>
      </c>
      <c r="E81" s="2" t="s">
        <v>360</v>
      </c>
      <c r="F81" s="2" t="s">
        <v>22</v>
      </c>
      <c r="G81" s="2" t="s">
        <v>345</v>
      </c>
      <c r="H81" s="2" t="s">
        <v>16</v>
      </c>
      <c r="I81" s="2"/>
      <c r="J81" s="2"/>
    </row>
    <row r="82" customFormat="false" ht="14.25" hidden="false" customHeight="true" outlineLevel="0" collapsed="false">
      <c r="A82" s="2" t="str">
        <f aca="false">HYPERLINK("https://www.fabsurplus.com/sdi_catalog/salesItemDetails.do?id=106482")</f>
        <v>https://www.fabsurplus.com/sdi_catalog/salesItemDetails.do?id=106482</v>
      </c>
      <c r="B82" s="2" t="s">
        <v>361</v>
      </c>
      <c r="C82" s="2" t="s">
        <v>362</v>
      </c>
      <c r="D82" s="2" t="s">
        <v>363</v>
      </c>
      <c r="E82" s="2" t="s">
        <v>364</v>
      </c>
      <c r="F82" s="2" t="s">
        <v>22</v>
      </c>
      <c r="G82" s="2" t="s">
        <v>365</v>
      </c>
      <c r="H82" s="2" t="s">
        <v>16</v>
      </c>
      <c r="I82" s="2"/>
      <c r="J82" s="4" t="s">
        <v>366</v>
      </c>
    </row>
    <row r="83" customFormat="false" ht="14.25" hidden="false" customHeight="true" outlineLevel="0" collapsed="false">
      <c r="A83" s="5" t="str">
        <f aca="false">HYPERLINK("https://www.fabsurplus.com/sdi_catalog/salesItemDetails.do?id=106449")</f>
        <v>https://www.fabsurplus.com/sdi_catalog/salesItemDetails.do?id=106449</v>
      </c>
      <c r="B83" s="5" t="s">
        <v>367</v>
      </c>
      <c r="C83" s="5" t="s">
        <v>368</v>
      </c>
      <c r="D83" s="5" t="s">
        <v>369</v>
      </c>
      <c r="E83" s="5" t="s">
        <v>370</v>
      </c>
      <c r="F83" s="5" t="s">
        <v>22</v>
      </c>
      <c r="G83" s="5" t="s">
        <v>371</v>
      </c>
      <c r="H83" s="5" t="s">
        <v>35</v>
      </c>
      <c r="I83" s="6" t="n">
        <v>41791</v>
      </c>
      <c r="J83" s="5" t="s">
        <v>264</v>
      </c>
    </row>
    <row r="84" customFormat="false" ht="14.25" hidden="false" customHeight="true" outlineLevel="0" collapsed="false">
      <c r="A84" s="2" t="str">
        <f aca="false">HYPERLINK("https://www.fabsurplus.com/sdi_catalog/salesItemDetails.do?id=106450")</f>
        <v>https://www.fabsurplus.com/sdi_catalog/salesItemDetails.do?id=106450</v>
      </c>
      <c r="B84" s="2" t="s">
        <v>372</v>
      </c>
      <c r="C84" s="2" t="s">
        <v>373</v>
      </c>
      <c r="D84" s="2" t="s">
        <v>374</v>
      </c>
      <c r="E84" s="2" t="s">
        <v>375</v>
      </c>
      <c r="F84" s="2" t="s">
        <v>22</v>
      </c>
      <c r="G84" s="2" t="s">
        <v>115</v>
      </c>
      <c r="H84" s="2" t="s">
        <v>376</v>
      </c>
      <c r="I84" s="3" t="n">
        <v>38384</v>
      </c>
      <c r="J84" s="2" t="s">
        <v>264</v>
      </c>
    </row>
    <row r="85" customFormat="false" ht="14.25" hidden="false" customHeight="true" outlineLevel="0" collapsed="false">
      <c r="A85" s="5" t="str">
        <f aca="false">HYPERLINK("https://www.fabsurplus.com/sdi_catalog/salesItemDetails.do?id=106451")</f>
        <v>https://www.fabsurplus.com/sdi_catalog/salesItemDetails.do?id=106451</v>
      </c>
      <c r="B85" s="5" t="s">
        <v>377</v>
      </c>
      <c r="C85" s="5" t="s">
        <v>373</v>
      </c>
      <c r="D85" s="5" t="s">
        <v>378</v>
      </c>
      <c r="E85" s="5" t="s">
        <v>379</v>
      </c>
      <c r="F85" s="5" t="s">
        <v>22</v>
      </c>
      <c r="G85" s="5" t="s">
        <v>28</v>
      </c>
      <c r="H85" s="5" t="s">
        <v>35</v>
      </c>
      <c r="I85" s="6" t="n">
        <v>38504</v>
      </c>
      <c r="J85" s="5" t="s">
        <v>260</v>
      </c>
    </row>
    <row r="86" customFormat="false" ht="14.25" hidden="false" customHeight="true" outlineLevel="0" collapsed="false">
      <c r="A86" s="2" t="str">
        <f aca="false">HYPERLINK("https://www.fabsurplus.com/sdi_catalog/salesItemDetails.do?id=106456")</f>
        <v>https://www.fabsurplus.com/sdi_catalog/salesItemDetails.do?id=106456</v>
      </c>
      <c r="B86" s="2" t="s">
        <v>380</v>
      </c>
      <c r="C86" s="2" t="s">
        <v>373</v>
      </c>
      <c r="D86" s="2" t="s">
        <v>329</v>
      </c>
      <c r="E86" s="2" t="s">
        <v>381</v>
      </c>
      <c r="F86" s="2" t="s">
        <v>22</v>
      </c>
      <c r="G86" s="2" t="s">
        <v>115</v>
      </c>
      <c r="H86" s="2" t="s">
        <v>35</v>
      </c>
      <c r="I86" s="3" t="n">
        <v>38504</v>
      </c>
      <c r="J86" s="2" t="s">
        <v>264</v>
      </c>
    </row>
    <row r="87" customFormat="false" ht="14.25" hidden="false" customHeight="true" outlineLevel="0" collapsed="false">
      <c r="A87" s="5" t="str">
        <f aca="false">HYPERLINK("https://www.fabsurplus.com/sdi_catalog/salesItemDetails.do?id=106458")</f>
        <v>https://www.fabsurplus.com/sdi_catalog/salesItemDetails.do?id=106458</v>
      </c>
      <c r="B87" s="5" t="s">
        <v>382</v>
      </c>
      <c r="C87" s="5" t="s">
        <v>373</v>
      </c>
      <c r="D87" s="5" t="s">
        <v>383</v>
      </c>
      <c r="E87" s="5" t="s">
        <v>384</v>
      </c>
      <c r="F87" s="5" t="s">
        <v>22</v>
      </c>
      <c r="G87" s="5" t="s">
        <v>115</v>
      </c>
      <c r="H87" s="5" t="s">
        <v>16</v>
      </c>
      <c r="I87" s="5"/>
      <c r="J87" s="5" t="s">
        <v>260</v>
      </c>
    </row>
    <row r="88" customFormat="false" ht="14.25" hidden="false" customHeight="true" outlineLevel="0" collapsed="false">
      <c r="A88" s="2" t="str">
        <f aca="false">HYPERLINK("https://www.fabsurplus.com/sdi_catalog/salesItemDetails.do?id=108811")</f>
        <v>https://www.fabsurplus.com/sdi_catalog/salesItemDetails.do?id=108811</v>
      </c>
      <c r="B88" s="2" t="s">
        <v>385</v>
      </c>
      <c r="C88" s="2" t="s">
        <v>386</v>
      </c>
      <c r="D88" s="2" t="s">
        <v>387</v>
      </c>
      <c r="E88" s="2" t="s">
        <v>388</v>
      </c>
      <c r="F88" s="2" t="s">
        <v>22</v>
      </c>
      <c r="G88" s="2"/>
      <c r="H88" s="2"/>
      <c r="I88" s="2"/>
      <c r="J88" s="2" t="s">
        <v>46</v>
      </c>
    </row>
    <row r="89" customFormat="false" ht="14.25" hidden="false" customHeight="true" outlineLevel="0" collapsed="false">
      <c r="A89" s="2" t="str">
        <f aca="false">HYPERLINK("https://www.fabsurplus.com/sdi_catalog/salesItemDetails.do?id=108996")</f>
        <v>https://www.fabsurplus.com/sdi_catalog/salesItemDetails.do?id=108996</v>
      </c>
      <c r="B89" s="2" t="s">
        <v>389</v>
      </c>
      <c r="C89" s="2" t="s">
        <v>390</v>
      </c>
      <c r="D89" s="2" t="s">
        <v>391</v>
      </c>
      <c r="E89" s="2" t="s">
        <v>392</v>
      </c>
      <c r="F89" s="2" t="s">
        <v>22</v>
      </c>
      <c r="G89" s="2" t="s">
        <v>74</v>
      </c>
      <c r="H89" s="2" t="s">
        <v>16</v>
      </c>
      <c r="I89" s="2"/>
      <c r="J89" s="4" t="s">
        <v>393</v>
      </c>
    </row>
    <row r="90" customFormat="false" ht="14.25" hidden="false" customHeight="true" outlineLevel="0" collapsed="false">
      <c r="A90" s="5" t="str">
        <f aca="false">HYPERLINK("https://www.fabsurplus.com/sdi_catalog/salesItemDetails.do?id=107014")</f>
        <v>https://www.fabsurplus.com/sdi_catalog/salesItemDetails.do?id=107014</v>
      </c>
      <c r="B90" s="5" t="s">
        <v>394</v>
      </c>
      <c r="C90" s="5" t="s">
        <v>395</v>
      </c>
      <c r="D90" s="5" t="s">
        <v>396</v>
      </c>
      <c r="E90" s="5" t="s">
        <v>397</v>
      </c>
      <c r="F90" s="5" t="s">
        <v>398</v>
      </c>
      <c r="G90" s="5" t="s">
        <v>399</v>
      </c>
      <c r="H90" s="5" t="s">
        <v>35</v>
      </c>
      <c r="I90" s="6" t="n">
        <v>42795</v>
      </c>
      <c r="J90" s="7" t="s">
        <v>400</v>
      </c>
    </row>
    <row r="91" customFormat="false" ht="14.25" hidden="false" customHeight="true" outlineLevel="0" collapsed="false">
      <c r="A91" s="5" t="str">
        <f aca="false">HYPERLINK("https://www.fabsurplus.com/sdi_catalog/salesItemDetails.do?id=106461")</f>
        <v>https://www.fabsurplus.com/sdi_catalog/salesItemDetails.do?id=106461</v>
      </c>
      <c r="B91" s="5" t="s">
        <v>401</v>
      </c>
      <c r="C91" s="5" t="s">
        <v>395</v>
      </c>
      <c r="D91" s="5" t="s">
        <v>402</v>
      </c>
      <c r="E91" s="5" t="s">
        <v>403</v>
      </c>
      <c r="F91" s="5" t="s">
        <v>22</v>
      </c>
      <c r="G91" s="5" t="s">
        <v>28</v>
      </c>
      <c r="H91" s="5" t="s">
        <v>16</v>
      </c>
      <c r="I91" s="6" t="n">
        <v>40118</v>
      </c>
      <c r="J91" s="7" t="s">
        <v>404</v>
      </c>
    </row>
    <row r="92" customFormat="false" ht="14.25" hidden="false" customHeight="true" outlineLevel="0" collapsed="false">
      <c r="A92" s="2" t="str">
        <f aca="false">HYPERLINK("https://www.fabsurplus.com/sdi_catalog/salesItemDetails.do?id=106462")</f>
        <v>https://www.fabsurplus.com/sdi_catalog/salesItemDetails.do?id=106462</v>
      </c>
      <c r="B92" s="2" t="s">
        <v>405</v>
      </c>
      <c r="C92" s="2" t="s">
        <v>395</v>
      </c>
      <c r="D92" s="2" t="s">
        <v>406</v>
      </c>
      <c r="E92" s="2" t="s">
        <v>403</v>
      </c>
      <c r="F92" s="2" t="s">
        <v>22</v>
      </c>
      <c r="G92" s="2" t="s">
        <v>115</v>
      </c>
      <c r="H92" s="2" t="s">
        <v>16</v>
      </c>
      <c r="I92" s="3" t="n">
        <v>42491</v>
      </c>
      <c r="J92" s="2" t="s">
        <v>407</v>
      </c>
    </row>
    <row r="93" customFormat="false" ht="14.25" hidden="false" customHeight="true" outlineLevel="0" collapsed="false">
      <c r="A93" s="5" t="str">
        <f aca="false">HYPERLINK("https://www.fabsurplus.com/sdi_catalog/salesItemDetails.do?id=106463")</f>
        <v>https://www.fabsurplus.com/sdi_catalog/salesItemDetails.do?id=106463</v>
      </c>
      <c r="B93" s="5" t="s">
        <v>408</v>
      </c>
      <c r="C93" s="5" t="s">
        <v>395</v>
      </c>
      <c r="D93" s="5" t="s">
        <v>409</v>
      </c>
      <c r="E93" s="5" t="s">
        <v>410</v>
      </c>
      <c r="F93" s="5" t="s">
        <v>22</v>
      </c>
      <c r="G93" s="5" t="s">
        <v>115</v>
      </c>
      <c r="H93" s="5" t="s">
        <v>35</v>
      </c>
      <c r="I93" s="6" t="n">
        <v>34851</v>
      </c>
      <c r="J93" s="5" t="s">
        <v>411</v>
      </c>
    </row>
    <row r="94" customFormat="false" ht="14.25" hidden="false" customHeight="true" outlineLevel="0" collapsed="false">
      <c r="A94" s="2" t="str">
        <f aca="false">HYPERLINK("https://www.fabsurplus.com/sdi_catalog/salesItemDetails.do?id=106464")</f>
        <v>https://www.fabsurplus.com/sdi_catalog/salesItemDetails.do?id=106464</v>
      </c>
      <c r="B94" s="2" t="s">
        <v>412</v>
      </c>
      <c r="C94" s="2" t="s">
        <v>395</v>
      </c>
      <c r="D94" s="2" t="s">
        <v>409</v>
      </c>
      <c r="E94" s="2" t="s">
        <v>403</v>
      </c>
      <c r="F94" s="2" t="s">
        <v>22</v>
      </c>
      <c r="G94" s="2" t="s">
        <v>115</v>
      </c>
      <c r="H94" s="2" t="s">
        <v>35</v>
      </c>
      <c r="I94" s="3" t="n">
        <v>36678</v>
      </c>
      <c r="J94" s="2" t="s">
        <v>411</v>
      </c>
    </row>
    <row r="95" customFormat="false" ht="14.25" hidden="false" customHeight="true" outlineLevel="0" collapsed="false">
      <c r="A95" s="5" t="str">
        <f aca="false">HYPERLINK("https://www.fabsurplus.com/sdi_catalog/salesItemDetails.do?id=108397")</f>
        <v>https://www.fabsurplus.com/sdi_catalog/salesItemDetails.do?id=108397</v>
      </c>
      <c r="B95" s="5" t="s">
        <v>413</v>
      </c>
      <c r="C95" s="5" t="s">
        <v>395</v>
      </c>
      <c r="D95" s="5" t="s">
        <v>414</v>
      </c>
      <c r="E95" s="5" t="s">
        <v>415</v>
      </c>
      <c r="F95" s="5" t="s">
        <v>22</v>
      </c>
      <c r="G95" s="5" t="s">
        <v>28</v>
      </c>
      <c r="H95" s="5" t="s">
        <v>128</v>
      </c>
      <c r="I95" s="6" t="n">
        <v>42370</v>
      </c>
      <c r="J95" s="5" t="s">
        <v>416</v>
      </c>
    </row>
    <row r="96" customFormat="false" ht="14.25" hidden="false" customHeight="true" outlineLevel="0" collapsed="false">
      <c r="A96" s="2" t="str">
        <f aca="false">HYPERLINK("https://www.fabsurplus.com/sdi_catalog/salesItemDetails.do?id=108951")</f>
        <v>https://www.fabsurplus.com/sdi_catalog/salesItemDetails.do?id=108951</v>
      </c>
      <c r="B96" s="2" t="s">
        <v>417</v>
      </c>
      <c r="C96" s="2" t="s">
        <v>395</v>
      </c>
      <c r="D96" s="2" t="s">
        <v>418</v>
      </c>
      <c r="E96" s="2" t="s">
        <v>419</v>
      </c>
      <c r="F96" s="2" t="s">
        <v>22</v>
      </c>
      <c r="G96" s="2"/>
      <c r="H96" s="2" t="s">
        <v>16</v>
      </c>
      <c r="I96" s="2"/>
      <c r="J96" s="2" t="s">
        <v>420</v>
      </c>
    </row>
    <row r="97" customFormat="false" ht="14.25" hidden="false" customHeight="true" outlineLevel="0" collapsed="false">
      <c r="A97" s="2" t="str">
        <f aca="false">HYPERLINK("https://www.fabsurplus.com/sdi_catalog/salesItemDetails.do?id=108898")</f>
        <v>https://www.fabsurplus.com/sdi_catalog/salesItemDetails.do?id=108898</v>
      </c>
      <c r="B97" s="2" t="s">
        <v>421</v>
      </c>
      <c r="C97" s="2" t="s">
        <v>422</v>
      </c>
      <c r="D97" s="2" t="s">
        <v>423</v>
      </c>
      <c r="E97" s="2" t="s">
        <v>424</v>
      </c>
      <c r="F97" s="2" t="s">
        <v>22</v>
      </c>
      <c r="G97" s="2" t="s">
        <v>28</v>
      </c>
      <c r="H97" s="2" t="s">
        <v>16</v>
      </c>
      <c r="I97" s="3" t="n">
        <v>36739</v>
      </c>
      <c r="J97" s="4" t="s">
        <v>425</v>
      </c>
    </row>
    <row r="98" customFormat="false" ht="14.25" hidden="false" customHeight="true" outlineLevel="0" collapsed="false">
      <c r="A98" s="5" t="str">
        <f aca="false">HYPERLINK("https://www.fabsurplus.com/sdi_catalog/salesItemDetails.do?id=106022")</f>
        <v>https://www.fabsurplus.com/sdi_catalog/salesItemDetails.do?id=106022</v>
      </c>
      <c r="B98" s="5" t="s">
        <v>426</v>
      </c>
      <c r="C98" s="5" t="s">
        <v>422</v>
      </c>
      <c r="D98" s="5" t="s">
        <v>427</v>
      </c>
      <c r="E98" s="5" t="s">
        <v>428</v>
      </c>
      <c r="F98" s="5" t="s">
        <v>22</v>
      </c>
      <c r="G98" s="5" t="s">
        <v>28</v>
      </c>
      <c r="H98" s="5" t="s">
        <v>16</v>
      </c>
      <c r="I98" s="6" t="n">
        <v>37894.9166666667</v>
      </c>
      <c r="J98" s="7" t="s">
        <v>429</v>
      </c>
    </row>
    <row r="99" customFormat="false" ht="14.25" hidden="false" customHeight="true" outlineLevel="0" collapsed="false">
      <c r="A99" s="2" t="str">
        <f aca="false">HYPERLINK("https://www.fabsurplus.com/sdi_catalog/salesItemDetails.do?id=106023")</f>
        <v>https://www.fabsurplus.com/sdi_catalog/salesItemDetails.do?id=106023</v>
      </c>
      <c r="B99" s="2" t="s">
        <v>430</v>
      </c>
      <c r="C99" s="2" t="s">
        <v>422</v>
      </c>
      <c r="D99" s="2" t="s">
        <v>427</v>
      </c>
      <c r="E99" s="2" t="s">
        <v>431</v>
      </c>
      <c r="F99" s="2" t="s">
        <v>22</v>
      </c>
      <c r="G99" s="2" t="s">
        <v>28</v>
      </c>
      <c r="H99" s="2" t="s">
        <v>16</v>
      </c>
      <c r="I99" s="3" t="n">
        <v>38077.9166666667</v>
      </c>
      <c r="J99" s="4" t="s">
        <v>432</v>
      </c>
    </row>
    <row r="100" customFormat="false" ht="14.25" hidden="false" customHeight="true" outlineLevel="0" collapsed="false">
      <c r="A100" s="5" t="str">
        <f aca="false">HYPERLINK("https://www.fabsurplus.com/sdi_catalog/salesItemDetails.do?id=107022")</f>
        <v>https://www.fabsurplus.com/sdi_catalog/salesItemDetails.do?id=107022</v>
      </c>
      <c r="B100" s="5" t="s">
        <v>433</v>
      </c>
      <c r="C100" s="5" t="s">
        <v>422</v>
      </c>
      <c r="D100" s="5" t="s">
        <v>434</v>
      </c>
      <c r="E100" s="5" t="s">
        <v>435</v>
      </c>
      <c r="F100" s="5" t="s">
        <v>22</v>
      </c>
      <c r="G100" s="5"/>
      <c r="H100" s="5" t="s">
        <v>304</v>
      </c>
      <c r="I100" s="5"/>
      <c r="J100" s="5"/>
    </row>
    <row r="101" customFormat="false" ht="14.25" hidden="false" customHeight="true" outlineLevel="0" collapsed="false">
      <c r="A101" s="2" t="str">
        <f aca="false">HYPERLINK("https://www.fabsurplus.com/sdi_catalog/salesItemDetails.do?id=108697")</f>
        <v>https://www.fabsurplus.com/sdi_catalog/salesItemDetails.do?id=108697</v>
      </c>
      <c r="B101" s="2" t="s">
        <v>436</v>
      </c>
      <c r="C101" s="2" t="s">
        <v>422</v>
      </c>
      <c r="D101" s="2" t="s">
        <v>437</v>
      </c>
      <c r="E101" s="2" t="s">
        <v>438</v>
      </c>
      <c r="F101" s="2" t="s">
        <v>22</v>
      </c>
      <c r="G101" s="2" t="s">
        <v>159</v>
      </c>
      <c r="H101" s="2"/>
      <c r="I101" s="3" t="n">
        <v>38139</v>
      </c>
      <c r="J101" s="4" t="s">
        <v>439</v>
      </c>
    </row>
    <row r="102" customFormat="false" ht="14.25" hidden="false" customHeight="true" outlineLevel="0" collapsed="false">
      <c r="A102" s="5" t="str">
        <f aca="false">HYPERLINK("https://www.fabsurplus.com/sdi_catalog/salesItemDetails.do?id=108220")</f>
        <v>https://www.fabsurplus.com/sdi_catalog/salesItemDetails.do?id=108220</v>
      </c>
      <c r="B102" s="5" t="s">
        <v>440</v>
      </c>
      <c r="C102" s="5" t="s">
        <v>441</v>
      </c>
      <c r="D102" s="5" t="s">
        <v>442</v>
      </c>
      <c r="E102" s="5" t="s">
        <v>443</v>
      </c>
      <c r="F102" s="5" t="s">
        <v>22</v>
      </c>
      <c r="G102" s="5" t="s">
        <v>15</v>
      </c>
      <c r="H102" s="5" t="s">
        <v>16</v>
      </c>
      <c r="I102" s="6" t="n">
        <v>43617</v>
      </c>
      <c r="J102" s="7" t="s">
        <v>444</v>
      </c>
    </row>
    <row r="103" customFormat="false" ht="14.25" hidden="false" customHeight="true" outlineLevel="0" collapsed="false">
      <c r="A103" s="2" t="str">
        <f aca="false">HYPERLINK("https://www.fabsurplus.com/sdi_catalog/salesItemDetails.do?id=108622")</f>
        <v>https://www.fabsurplus.com/sdi_catalog/salesItemDetails.do?id=108622</v>
      </c>
      <c r="B103" s="2" t="s">
        <v>445</v>
      </c>
      <c r="C103" s="2" t="s">
        <v>446</v>
      </c>
      <c r="D103" s="2" t="s">
        <v>447</v>
      </c>
      <c r="E103" s="2" t="s">
        <v>55</v>
      </c>
      <c r="F103" s="2" t="s">
        <v>61</v>
      </c>
      <c r="G103" s="2" t="s">
        <v>57</v>
      </c>
      <c r="H103" s="2"/>
      <c r="I103" s="2"/>
      <c r="J103" s="2" t="s">
        <v>58</v>
      </c>
    </row>
    <row r="104" customFormat="false" ht="14.25" hidden="false" customHeight="true" outlineLevel="0" collapsed="false">
      <c r="A104" s="5" t="str">
        <f aca="false">HYPERLINK("https://www.fabsurplus.com/sdi_catalog/salesItemDetails.do?id=108621")</f>
        <v>https://www.fabsurplus.com/sdi_catalog/salesItemDetails.do?id=108621</v>
      </c>
      <c r="B104" s="5" t="s">
        <v>448</v>
      </c>
      <c r="C104" s="5" t="s">
        <v>446</v>
      </c>
      <c r="D104" s="5" t="s">
        <v>449</v>
      </c>
      <c r="E104" s="5" t="s">
        <v>55</v>
      </c>
      <c r="F104" s="5" t="s">
        <v>450</v>
      </c>
      <c r="G104" s="5" t="s">
        <v>57</v>
      </c>
      <c r="H104" s="5"/>
      <c r="I104" s="5"/>
      <c r="J104" s="5" t="s">
        <v>58</v>
      </c>
    </row>
    <row r="105" customFormat="false" ht="14.25" hidden="false" customHeight="true" outlineLevel="0" collapsed="false">
      <c r="A105" s="2" t="str">
        <f aca="false">HYPERLINK("https://www.fabsurplus.com/sdi_catalog/salesItemDetails.do?id=108620")</f>
        <v>https://www.fabsurplus.com/sdi_catalog/salesItemDetails.do?id=108620</v>
      </c>
      <c r="B105" s="2" t="s">
        <v>451</v>
      </c>
      <c r="C105" s="2" t="s">
        <v>446</v>
      </c>
      <c r="D105" s="2" t="s">
        <v>452</v>
      </c>
      <c r="E105" s="2" t="s">
        <v>55</v>
      </c>
      <c r="F105" s="2" t="s">
        <v>22</v>
      </c>
      <c r="G105" s="2" t="s">
        <v>57</v>
      </c>
      <c r="H105" s="2"/>
      <c r="I105" s="2"/>
      <c r="J105" s="2" t="s">
        <v>58</v>
      </c>
    </row>
    <row r="106" customFormat="false" ht="14.25" hidden="false" customHeight="true" outlineLevel="0" collapsed="false">
      <c r="A106" s="2" t="str">
        <f aca="false">HYPERLINK("https://www.fabsurplus.com/sdi_catalog/salesItemDetails.do?id=106466")</f>
        <v>https://www.fabsurplus.com/sdi_catalog/salesItemDetails.do?id=106466</v>
      </c>
      <c r="B106" s="2" t="s">
        <v>453</v>
      </c>
      <c r="C106" s="2" t="s">
        <v>454</v>
      </c>
      <c r="D106" s="2" t="s">
        <v>455</v>
      </c>
      <c r="E106" s="2" t="s">
        <v>456</v>
      </c>
      <c r="F106" s="2" t="s">
        <v>22</v>
      </c>
      <c r="G106" s="2" t="s">
        <v>336</v>
      </c>
      <c r="H106" s="2" t="s">
        <v>16</v>
      </c>
      <c r="I106" s="2"/>
      <c r="J106" s="2" t="s">
        <v>260</v>
      </c>
    </row>
    <row r="107" customFormat="false" ht="14.25" hidden="false" customHeight="true" outlineLevel="0" collapsed="false">
      <c r="A107" s="5" t="str">
        <f aca="false">HYPERLINK("https://www.fabsurplus.com/sdi_catalog/salesItemDetails.do?id=107007")</f>
        <v>https://www.fabsurplus.com/sdi_catalog/salesItemDetails.do?id=107007</v>
      </c>
      <c r="B107" s="5" t="s">
        <v>457</v>
      </c>
      <c r="C107" s="5" t="s">
        <v>458</v>
      </c>
      <c r="D107" s="5" t="s">
        <v>459</v>
      </c>
      <c r="E107" s="5" t="s">
        <v>460</v>
      </c>
      <c r="F107" s="5" t="s">
        <v>22</v>
      </c>
      <c r="G107" s="5" t="s">
        <v>89</v>
      </c>
      <c r="H107" s="5" t="s">
        <v>16</v>
      </c>
      <c r="I107" s="6" t="n">
        <v>41183</v>
      </c>
      <c r="J107" s="7" t="s">
        <v>461</v>
      </c>
    </row>
    <row r="108" customFormat="false" ht="14.25" hidden="false" customHeight="true" outlineLevel="0" collapsed="false">
      <c r="A108" s="2" t="str">
        <f aca="false">HYPERLINK("https://www.fabsurplus.com/sdi_catalog/salesItemDetails.do?id=108635")</f>
        <v>https://www.fabsurplus.com/sdi_catalog/salesItemDetails.do?id=108635</v>
      </c>
      <c r="B108" s="2" t="s">
        <v>462</v>
      </c>
      <c r="C108" s="2" t="s">
        <v>463</v>
      </c>
      <c r="D108" s="2" t="s">
        <v>464</v>
      </c>
      <c r="E108" s="2" t="s">
        <v>55</v>
      </c>
      <c r="F108" s="2" t="s">
        <v>22</v>
      </c>
      <c r="G108" s="2" t="s">
        <v>57</v>
      </c>
      <c r="H108" s="2"/>
      <c r="I108" s="2"/>
      <c r="J108" s="2" t="s">
        <v>58</v>
      </c>
    </row>
    <row r="109" customFormat="false" ht="14.25" hidden="false" customHeight="true" outlineLevel="0" collapsed="false">
      <c r="A109" s="5" t="str">
        <f aca="false">HYPERLINK("https://www.fabsurplus.com/sdi_catalog/salesItemDetails.do?id=108634")</f>
        <v>https://www.fabsurplus.com/sdi_catalog/salesItemDetails.do?id=108634</v>
      </c>
      <c r="B109" s="5" t="s">
        <v>465</v>
      </c>
      <c r="C109" s="5" t="s">
        <v>463</v>
      </c>
      <c r="D109" s="5" t="s">
        <v>466</v>
      </c>
      <c r="E109" s="5" t="s">
        <v>55</v>
      </c>
      <c r="F109" s="5" t="s">
        <v>22</v>
      </c>
      <c r="G109" s="5" t="s">
        <v>57</v>
      </c>
      <c r="H109" s="5"/>
      <c r="I109" s="5"/>
      <c r="J109" s="5" t="s">
        <v>58</v>
      </c>
    </row>
    <row r="110" customFormat="false" ht="14.25" hidden="false" customHeight="true" outlineLevel="0" collapsed="false">
      <c r="A110" s="2" t="str">
        <f aca="false">HYPERLINK("https://www.fabsurplus.com/sdi_catalog/salesItemDetails.do?id=108633")</f>
        <v>https://www.fabsurplus.com/sdi_catalog/salesItemDetails.do?id=108633</v>
      </c>
      <c r="B110" s="2" t="s">
        <v>467</v>
      </c>
      <c r="C110" s="2" t="s">
        <v>463</v>
      </c>
      <c r="D110" s="2" t="s">
        <v>468</v>
      </c>
      <c r="E110" s="2" t="s">
        <v>55</v>
      </c>
      <c r="F110" s="2" t="s">
        <v>469</v>
      </c>
      <c r="G110" s="2" t="s">
        <v>57</v>
      </c>
      <c r="H110" s="2"/>
      <c r="I110" s="2"/>
      <c r="J110" s="2" t="s">
        <v>58</v>
      </c>
    </row>
    <row r="111" customFormat="false" ht="14.25" hidden="false" customHeight="true" outlineLevel="0" collapsed="false">
      <c r="A111" s="5" t="str">
        <f aca="false">HYPERLINK("https://www.fabsurplus.com/sdi_catalog/salesItemDetails.do?id=108632")</f>
        <v>https://www.fabsurplus.com/sdi_catalog/salesItemDetails.do?id=108632</v>
      </c>
      <c r="B111" s="5" t="s">
        <v>470</v>
      </c>
      <c r="C111" s="5" t="s">
        <v>463</v>
      </c>
      <c r="D111" s="5" t="s">
        <v>471</v>
      </c>
      <c r="E111" s="5" t="s">
        <v>55</v>
      </c>
      <c r="F111" s="5" t="s">
        <v>450</v>
      </c>
      <c r="G111" s="5" t="s">
        <v>57</v>
      </c>
      <c r="H111" s="5"/>
      <c r="I111" s="5"/>
      <c r="J111" s="5" t="s">
        <v>58</v>
      </c>
    </row>
    <row r="112" customFormat="false" ht="14.25" hidden="false" customHeight="true" outlineLevel="0" collapsed="false">
      <c r="A112" s="2" t="str">
        <f aca="false">HYPERLINK("https://www.fabsurplus.com/sdi_catalog/salesItemDetails.do?id=108631")</f>
        <v>https://www.fabsurplus.com/sdi_catalog/salesItemDetails.do?id=108631</v>
      </c>
      <c r="B112" s="2" t="s">
        <v>472</v>
      </c>
      <c r="C112" s="2" t="s">
        <v>463</v>
      </c>
      <c r="D112" s="2" t="s">
        <v>473</v>
      </c>
      <c r="E112" s="2" t="s">
        <v>55</v>
      </c>
      <c r="F112" s="2" t="s">
        <v>67</v>
      </c>
      <c r="G112" s="2" t="s">
        <v>57</v>
      </c>
      <c r="H112" s="2"/>
      <c r="I112" s="2"/>
      <c r="J112" s="2" t="s">
        <v>58</v>
      </c>
    </row>
    <row r="113" customFormat="false" ht="14.25" hidden="false" customHeight="true" outlineLevel="0" collapsed="false">
      <c r="A113" s="5" t="str">
        <f aca="false">HYPERLINK("https://www.fabsurplus.com/sdi_catalog/salesItemDetails.do?id=108630")</f>
        <v>https://www.fabsurplus.com/sdi_catalog/salesItemDetails.do?id=108630</v>
      </c>
      <c r="B113" s="5" t="s">
        <v>474</v>
      </c>
      <c r="C113" s="5" t="s">
        <v>463</v>
      </c>
      <c r="D113" s="5" t="s">
        <v>475</v>
      </c>
      <c r="E113" s="5" t="s">
        <v>55</v>
      </c>
      <c r="F113" s="5" t="s">
        <v>450</v>
      </c>
      <c r="G113" s="5" t="s">
        <v>57</v>
      </c>
      <c r="H113" s="5"/>
      <c r="I113" s="5"/>
      <c r="J113" s="5" t="s">
        <v>58</v>
      </c>
    </row>
    <row r="114" customFormat="false" ht="14.25" hidden="false" customHeight="true" outlineLevel="0" collapsed="false">
      <c r="A114" s="2" t="str">
        <f aca="false">HYPERLINK("https://www.fabsurplus.com/sdi_catalog/salesItemDetails.do?id=108629")</f>
        <v>https://www.fabsurplus.com/sdi_catalog/salesItemDetails.do?id=108629</v>
      </c>
      <c r="B114" s="2" t="s">
        <v>476</v>
      </c>
      <c r="C114" s="2" t="s">
        <v>463</v>
      </c>
      <c r="D114" s="2" t="s">
        <v>477</v>
      </c>
      <c r="E114" s="2" t="s">
        <v>55</v>
      </c>
      <c r="F114" s="2" t="s">
        <v>22</v>
      </c>
      <c r="G114" s="2" t="s">
        <v>57</v>
      </c>
      <c r="H114" s="2"/>
      <c r="I114" s="2"/>
      <c r="J114" s="2" t="s">
        <v>58</v>
      </c>
    </row>
    <row r="115" customFormat="false" ht="14.25" hidden="false" customHeight="true" outlineLevel="0" collapsed="false">
      <c r="A115" s="5" t="str">
        <f aca="false">HYPERLINK("https://www.fabsurplus.com/sdi_catalog/salesItemDetails.do?id=108628")</f>
        <v>https://www.fabsurplus.com/sdi_catalog/salesItemDetails.do?id=108628</v>
      </c>
      <c r="B115" s="5" t="s">
        <v>478</v>
      </c>
      <c r="C115" s="5" t="s">
        <v>463</v>
      </c>
      <c r="D115" s="5" t="s">
        <v>479</v>
      </c>
      <c r="E115" s="5" t="s">
        <v>55</v>
      </c>
      <c r="F115" s="5" t="s">
        <v>22</v>
      </c>
      <c r="G115" s="5" t="s">
        <v>57</v>
      </c>
      <c r="H115" s="5"/>
      <c r="I115" s="5"/>
      <c r="J115" s="5" t="s">
        <v>58</v>
      </c>
    </row>
    <row r="116" customFormat="false" ht="14.25" hidden="false" customHeight="true" outlineLevel="0" collapsed="false">
      <c r="A116" s="5" t="str">
        <f aca="false">HYPERLINK("https://www.fabsurplus.com/sdi_catalog/salesItemDetails.do?id=106880")</f>
        <v>https://www.fabsurplus.com/sdi_catalog/salesItemDetails.do?id=106880</v>
      </c>
      <c r="B116" s="5" t="s">
        <v>480</v>
      </c>
      <c r="C116" s="5" t="s">
        <v>481</v>
      </c>
      <c r="D116" s="5" t="s">
        <v>482</v>
      </c>
      <c r="E116" s="5" t="s">
        <v>55</v>
      </c>
      <c r="F116" s="5" t="s">
        <v>22</v>
      </c>
      <c r="G116" s="5" t="s">
        <v>483</v>
      </c>
      <c r="H116" s="5" t="s">
        <v>16</v>
      </c>
      <c r="I116" s="6" t="n">
        <v>42156</v>
      </c>
      <c r="J116" s="7" t="s">
        <v>484</v>
      </c>
    </row>
    <row r="117" customFormat="false" ht="14.25" hidden="false" customHeight="true" outlineLevel="0" collapsed="false">
      <c r="A117" s="2" t="str">
        <f aca="false">HYPERLINK("https://www.fabsurplus.com/sdi_catalog/salesItemDetails.do?id=108627")</f>
        <v>https://www.fabsurplus.com/sdi_catalog/salesItemDetails.do?id=108627</v>
      </c>
      <c r="B117" s="2" t="s">
        <v>485</v>
      </c>
      <c r="C117" s="2" t="s">
        <v>463</v>
      </c>
      <c r="D117" s="2" t="s">
        <v>486</v>
      </c>
      <c r="E117" s="2" t="s">
        <v>55</v>
      </c>
      <c r="F117" s="2" t="s">
        <v>487</v>
      </c>
      <c r="G117" s="2" t="s">
        <v>57</v>
      </c>
      <c r="H117" s="2"/>
      <c r="I117" s="2"/>
      <c r="J117" s="2" t="s">
        <v>58</v>
      </c>
    </row>
    <row r="118" customFormat="false" ht="14.25" hidden="false" customHeight="true" outlineLevel="0" collapsed="false">
      <c r="A118" s="5" t="str">
        <f aca="false">HYPERLINK("https://www.fabsurplus.com/sdi_catalog/salesItemDetails.do?id=108626")</f>
        <v>https://www.fabsurplus.com/sdi_catalog/salesItemDetails.do?id=108626</v>
      </c>
      <c r="B118" s="5" t="s">
        <v>488</v>
      </c>
      <c r="C118" s="5" t="s">
        <v>463</v>
      </c>
      <c r="D118" s="5" t="s">
        <v>489</v>
      </c>
      <c r="E118" s="5" t="s">
        <v>55</v>
      </c>
      <c r="F118" s="5" t="s">
        <v>490</v>
      </c>
      <c r="G118" s="5" t="s">
        <v>57</v>
      </c>
      <c r="H118" s="5"/>
      <c r="I118" s="5"/>
      <c r="J118" s="5" t="s">
        <v>58</v>
      </c>
    </row>
    <row r="119" customFormat="false" ht="14.25" hidden="false" customHeight="true" outlineLevel="0" collapsed="false">
      <c r="A119" s="2" t="str">
        <f aca="false">HYPERLINK("https://www.fabsurplus.com/sdi_catalog/salesItemDetails.do?id=108625")</f>
        <v>https://www.fabsurplus.com/sdi_catalog/salesItemDetails.do?id=108625</v>
      </c>
      <c r="B119" s="2" t="s">
        <v>491</v>
      </c>
      <c r="C119" s="2" t="s">
        <v>463</v>
      </c>
      <c r="D119" s="2" t="s">
        <v>492</v>
      </c>
      <c r="E119" s="2" t="s">
        <v>55</v>
      </c>
      <c r="F119" s="2" t="s">
        <v>22</v>
      </c>
      <c r="G119" s="2" t="s">
        <v>57</v>
      </c>
      <c r="H119" s="2"/>
      <c r="I119" s="2"/>
      <c r="J119" s="2" t="s">
        <v>58</v>
      </c>
    </row>
    <row r="120" customFormat="false" ht="14.25" hidden="false" customHeight="true" outlineLevel="0" collapsed="false">
      <c r="A120" s="5" t="str">
        <f aca="false">HYPERLINK("https://www.fabsurplus.com/sdi_catalog/salesItemDetails.do?id=108624")</f>
        <v>https://www.fabsurplus.com/sdi_catalog/salesItemDetails.do?id=108624</v>
      </c>
      <c r="B120" s="5" t="s">
        <v>493</v>
      </c>
      <c r="C120" s="5" t="s">
        <v>463</v>
      </c>
      <c r="D120" s="5" t="s">
        <v>494</v>
      </c>
      <c r="E120" s="5" t="s">
        <v>55</v>
      </c>
      <c r="F120" s="5" t="s">
        <v>450</v>
      </c>
      <c r="G120" s="5" t="s">
        <v>57</v>
      </c>
      <c r="H120" s="5"/>
      <c r="I120" s="5"/>
      <c r="J120" s="5" t="s">
        <v>58</v>
      </c>
    </row>
    <row r="121" customFormat="false" ht="14.25" hidden="false" customHeight="true" outlineLevel="0" collapsed="false">
      <c r="A121" s="2" t="str">
        <f aca="false">HYPERLINK("https://www.fabsurplus.com/sdi_catalog/salesItemDetails.do?id=106879")</f>
        <v>https://www.fabsurplus.com/sdi_catalog/salesItemDetails.do?id=106879</v>
      </c>
      <c r="B121" s="2" t="s">
        <v>495</v>
      </c>
      <c r="C121" s="2" t="s">
        <v>481</v>
      </c>
      <c r="D121" s="2" t="s">
        <v>496</v>
      </c>
      <c r="E121" s="2" t="s">
        <v>55</v>
      </c>
      <c r="F121" s="2" t="s">
        <v>22</v>
      </c>
      <c r="G121" s="2" t="s">
        <v>483</v>
      </c>
      <c r="H121" s="2" t="s">
        <v>16</v>
      </c>
      <c r="I121" s="3" t="n">
        <v>42156</v>
      </c>
      <c r="J121" s="4" t="s">
        <v>484</v>
      </c>
    </row>
    <row r="122" customFormat="false" ht="14.25" hidden="false" customHeight="true" outlineLevel="0" collapsed="false">
      <c r="A122" s="2" t="str">
        <f aca="false">HYPERLINK("https://www.fabsurplus.com/sdi_catalog/salesItemDetails.do?id=108623")</f>
        <v>https://www.fabsurplus.com/sdi_catalog/salesItemDetails.do?id=108623</v>
      </c>
      <c r="B122" s="2" t="s">
        <v>497</v>
      </c>
      <c r="C122" s="2" t="s">
        <v>463</v>
      </c>
      <c r="D122" s="2" t="s">
        <v>498</v>
      </c>
      <c r="E122" s="2" t="s">
        <v>55</v>
      </c>
      <c r="F122" s="2" t="s">
        <v>450</v>
      </c>
      <c r="G122" s="2" t="s">
        <v>57</v>
      </c>
      <c r="H122" s="2"/>
      <c r="I122" s="2"/>
      <c r="J122" s="2" t="s">
        <v>58</v>
      </c>
    </row>
    <row r="123" customFormat="false" ht="14.25" hidden="false" customHeight="true" outlineLevel="0" collapsed="false">
      <c r="A123" s="2" t="str">
        <f aca="false">HYPERLINK("https://www.fabsurplus.com/sdi_catalog/salesItemDetails.do?id=106947")</f>
        <v>https://www.fabsurplus.com/sdi_catalog/salesItemDetails.do?id=106947</v>
      </c>
      <c r="B123" s="2" t="s">
        <v>499</v>
      </c>
      <c r="C123" s="2" t="s">
        <v>463</v>
      </c>
      <c r="D123" s="2" t="s">
        <v>500</v>
      </c>
      <c r="E123" s="2" t="s">
        <v>501</v>
      </c>
      <c r="F123" s="2" t="s">
        <v>22</v>
      </c>
      <c r="G123" s="2" t="s">
        <v>57</v>
      </c>
      <c r="H123" s="2" t="s">
        <v>35</v>
      </c>
      <c r="I123" s="3" t="n">
        <v>39845</v>
      </c>
      <c r="J123" s="4" t="s">
        <v>502</v>
      </c>
    </row>
    <row r="124" customFormat="false" ht="14.25" hidden="false" customHeight="true" outlineLevel="0" collapsed="false">
      <c r="A124" s="5" t="str">
        <f aca="false">HYPERLINK("https://www.fabsurplus.com/sdi_catalog/salesItemDetails.do?id=106882")</f>
        <v>https://www.fabsurplus.com/sdi_catalog/salesItemDetails.do?id=106882</v>
      </c>
      <c r="B124" s="5" t="s">
        <v>503</v>
      </c>
      <c r="C124" s="5" t="s">
        <v>481</v>
      </c>
      <c r="D124" s="5" t="s">
        <v>504</v>
      </c>
      <c r="E124" s="5" t="s">
        <v>505</v>
      </c>
      <c r="F124" s="5" t="s">
        <v>61</v>
      </c>
      <c r="G124" s="5" t="s">
        <v>483</v>
      </c>
      <c r="H124" s="5" t="s">
        <v>16</v>
      </c>
      <c r="I124" s="6" t="n">
        <v>42156</v>
      </c>
      <c r="J124" s="7" t="s">
        <v>141</v>
      </c>
    </row>
    <row r="125" customFormat="false" ht="14.25" hidden="false" customHeight="true" outlineLevel="0" collapsed="false">
      <c r="A125" s="2" t="str">
        <f aca="false">HYPERLINK("https://www.fabsurplus.com/sdi_catalog/salesItemDetails.do?id=106881")</f>
        <v>https://www.fabsurplus.com/sdi_catalog/salesItemDetails.do?id=106881</v>
      </c>
      <c r="B125" s="2" t="s">
        <v>506</v>
      </c>
      <c r="C125" s="2" t="s">
        <v>481</v>
      </c>
      <c r="D125" s="2" t="s">
        <v>507</v>
      </c>
      <c r="E125" s="2" t="s">
        <v>505</v>
      </c>
      <c r="F125" s="2" t="s">
        <v>469</v>
      </c>
      <c r="G125" s="2" t="s">
        <v>483</v>
      </c>
      <c r="H125" s="2" t="s">
        <v>16</v>
      </c>
      <c r="I125" s="3" t="n">
        <v>42156</v>
      </c>
      <c r="J125" s="4" t="s">
        <v>141</v>
      </c>
    </row>
    <row r="126" customFormat="false" ht="14.25" hidden="false" customHeight="true" outlineLevel="0" collapsed="false">
      <c r="A126" s="2" t="str">
        <f aca="false">HYPERLINK("https://www.fabsurplus.com/sdi_catalog/salesItemDetails.do?id=106467")</f>
        <v>https://www.fabsurplus.com/sdi_catalog/salesItemDetails.do?id=106467</v>
      </c>
      <c r="B126" s="2" t="s">
        <v>508</v>
      </c>
      <c r="C126" s="2" t="s">
        <v>509</v>
      </c>
      <c r="D126" s="2" t="s">
        <v>510</v>
      </c>
      <c r="E126" s="2" t="s">
        <v>511</v>
      </c>
      <c r="F126" s="2" t="s">
        <v>22</v>
      </c>
      <c r="G126" s="2" t="s">
        <v>115</v>
      </c>
      <c r="H126" s="2" t="s">
        <v>16</v>
      </c>
      <c r="I126" s="3" t="n">
        <v>37408</v>
      </c>
      <c r="J126" s="2" t="s">
        <v>264</v>
      </c>
    </row>
    <row r="127" customFormat="false" ht="14.25" hidden="false" customHeight="true" outlineLevel="0" collapsed="false">
      <c r="A127" s="2" t="str">
        <f aca="false">HYPERLINK("https://www.fabsurplus.com/sdi_catalog/salesItemDetails.do?id=108641")</f>
        <v>https://www.fabsurplus.com/sdi_catalog/salesItemDetails.do?id=108641</v>
      </c>
      <c r="B127" s="2" t="s">
        <v>512</v>
      </c>
      <c r="C127" s="2" t="s">
        <v>513</v>
      </c>
      <c r="D127" s="2" t="s">
        <v>514</v>
      </c>
      <c r="E127" s="2" t="s">
        <v>515</v>
      </c>
      <c r="F127" s="2" t="s">
        <v>22</v>
      </c>
      <c r="G127" s="2" t="s">
        <v>115</v>
      </c>
      <c r="H127" s="2" t="s">
        <v>35</v>
      </c>
      <c r="I127" s="3" t="n">
        <v>38869</v>
      </c>
      <c r="J127" s="2" t="s">
        <v>293</v>
      </c>
    </row>
    <row r="128" customFormat="false" ht="14.25" hidden="false" customHeight="true" outlineLevel="0" collapsed="false">
      <c r="A128" s="5" t="str">
        <f aca="false">HYPERLINK("https://www.fabsurplus.com/sdi_catalog/salesItemDetails.do?id=106470")</f>
        <v>https://www.fabsurplus.com/sdi_catalog/salesItemDetails.do?id=106470</v>
      </c>
      <c r="B128" s="5" t="s">
        <v>516</v>
      </c>
      <c r="C128" s="5" t="s">
        <v>513</v>
      </c>
      <c r="D128" s="5" t="s">
        <v>517</v>
      </c>
      <c r="E128" s="5" t="s">
        <v>511</v>
      </c>
      <c r="F128" s="5" t="s">
        <v>22</v>
      </c>
      <c r="G128" s="5" t="s">
        <v>28</v>
      </c>
      <c r="H128" s="5" t="s">
        <v>35</v>
      </c>
      <c r="I128" s="6" t="n">
        <v>38504</v>
      </c>
      <c r="J128" s="5" t="s">
        <v>264</v>
      </c>
    </row>
    <row r="129" customFormat="false" ht="14.25" hidden="false" customHeight="true" outlineLevel="0" collapsed="false">
      <c r="A129" s="2" t="str">
        <f aca="false">HYPERLINK("https://www.fabsurplus.com/sdi_catalog/salesItemDetails.do?id=106469")</f>
        <v>https://www.fabsurplus.com/sdi_catalog/salesItemDetails.do?id=106469</v>
      </c>
      <c r="B129" s="2" t="s">
        <v>518</v>
      </c>
      <c r="C129" s="2" t="s">
        <v>519</v>
      </c>
      <c r="D129" s="2" t="s">
        <v>517</v>
      </c>
      <c r="E129" s="2" t="s">
        <v>511</v>
      </c>
      <c r="F129" s="2" t="s">
        <v>22</v>
      </c>
      <c r="G129" s="2" t="s">
        <v>115</v>
      </c>
      <c r="H129" s="2" t="s">
        <v>16</v>
      </c>
      <c r="I129" s="2"/>
      <c r="J129" s="2" t="s">
        <v>264</v>
      </c>
    </row>
    <row r="130" customFormat="false" ht="14.25" hidden="false" customHeight="true" outlineLevel="0" collapsed="false">
      <c r="A130" s="5" t="str">
        <f aca="false">HYPERLINK("https://www.fabsurplus.com/sdi_catalog/salesItemDetails.do?id=108815")</f>
        <v>https://www.fabsurplus.com/sdi_catalog/salesItemDetails.do?id=108815</v>
      </c>
      <c r="B130" s="5" t="s">
        <v>520</v>
      </c>
      <c r="C130" s="5" t="s">
        <v>521</v>
      </c>
      <c r="D130" s="5" t="s">
        <v>522</v>
      </c>
      <c r="E130" s="5" t="s">
        <v>523</v>
      </c>
      <c r="F130" s="5" t="s">
        <v>22</v>
      </c>
      <c r="G130" s="5" t="s">
        <v>356</v>
      </c>
      <c r="H130" s="5"/>
      <c r="I130" s="5"/>
      <c r="J130" s="5" t="s">
        <v>46</v>
      </c>
    </row>
    <row r="131" customFormat="false" ht="14.25" hidden="false" customHeight="true" outlineLevel="0" collapsed="false">
      <c r="A131" s="5" t="str">
        <f aca="false">HYPERLINK("https://www.fabsurplus.com/sdi_catalog/salesItemDetails.do?id=106967")</f>
        <v>https://www.fabsurplus.com/sdi_catalog/salesItemDetails.do?id=106967</v>
      </c>
      <c r="B131" s="5" t="s">
        <v>524</v>
      </c>
      <c r="C131" s="5" t="s">
        <v>525</v>
      </c>
      <c r="D131" s="5" t="s">
        <v>526</v>
      </c>
      <c r="E131" s="5" t="s">
        <v>527</v>
      </c>
      <c r="F131" s="5" t="s">
        <v>22</v>
      </c>
      <c r="G131" s="5" t="s">
        <v>371</v>
      </c>
      <c r="H131" s="5" t="s">
        <v>35</v>
      </c>
      <c r="I131" s="5"/>
      <c r="J131" s="7" t="s">
        <v>528</v>
      </c>
    </row>
    <row r="132" customFormat="false" ht="14.25" hidden="false" customHeight="true" outlineLevel="0" collapsed="false">
      <c r="A132" s="5" t="str">
        <f aca="false">HYPERLINK("https://www.fabsurplus.com/sdi_catalog/salesItemDetails.do?id=109004")</f>
        <v>https://www.fabsurplus.com/sdi_catalog/salesItemDetails.do?id=109004</v>
      </c>
      <c r="B132" s="5" t="s">
        <v>529</v>
      </c>
      <c r="C132" s="5" t="s">
        <v>530</v>
      </c>
      <c r="D132" s="5" t="s">
        <v>531</v>
      </c>
      <c r="E132" s="5" t="s">
        <v>532</v>
      </c>
      <c r="F132" s="5" t="s">
        <v>22</v>
      </c>
      <c r="G132" s="5" t="s">
        <v>74</v>
      </c>
      <c r="H132" s="5" t="s">
        <v>16</v>
      </c>
      <c r="I132" s="5"/>
      <c r="J132" s="7" t="s">
        <v>533</v>
      </c>
    </row>
    <row r="133" customFormat="false" ht="14.25" hidden="false" customHeight="true" outlineLevel="0" collapsed="false">
      <c r="A133" s="2" t="str">
        <f aca="false">HYPERLINK("https://www.fabsurplus.com/sdi_catalog/salesItemDetails.do?id=106964")</f>
        <v>https://www.fabsurplus.com/sdi_catalog/salesItemDetails.do?id=106964</v>
      </c>
      <c r="B133" s="2" t="s">
        <v>534</v>
      </c>
      <c r="C133" s="2" t="s">
        <v>530</v>
      </c>
      <c r="D133" s="2" t="s">
        <v>535</v>
      </c>
      <c r="E133" s="2" t="s">
        <v>536</v>
      </c>
      <c r="F133" s="2" t="s">
        <v>22</v>
      </c>
      <c r="G133" s="2" t="s">
        <v>74</v>
      </c>
      <c r="H133" s="2" t="s">
        <v>16</v>
      </c>
      <c r="I133" s="3" t="n">
        <v>38869</v>
      </c>
      <c r="J133" s="4" t="s">
        <v>537</v>
      </c>
    </row>
    <row r="134" customFormat="false" ht="14.25" hidden="false" customHeight="true" outlineLevel="0" collapsed="false">
      <c r="A134" s="5" t="str">
        <f aca="false">HYPERLINK("https://www.fabsurplus.com/sdi_catalog/salesItemDetails.do?id=106894")</f>
        <v>https://www.fabsurplus.com/sdi_catalog/salesItemDetails.do?id=106894</v>
      </c>
      <c r="B134" s="5" t="s">
        <v>538</v>
      </c>
      <c r="C134" s="5" t="s">
        <v>539</v>
      </c>
      <c r="D134" s="5" t="s">
        <v>540</v>
      </c>
      <c r="E134" s="5" t="s">
        <v>541</v>
      </c>
      <c r="F134" s="5" t="s">
        <v>22</v>
      </c>
      <c r="G134" s="5"/>
      <c r="H134" s="5" t="s">
        <v>35</v>
      </c>
      <c r="I134" s="5"/>
      <c r="J134" s="7" t="s">
        <v>542</v>
      </c>
    </row>
    <row r="135" customFormat="false" ht="14.25" hidden="false" customHeight="true" outlineLevel="0" collapsed="false">
      <c r="A135" s="2" t="str">
        <f aca="false">HYPERLINK("https://www.fabsurplus.com/sdi_catalog/salesItemDetails.do?id=108950")</f>
        <v>https://www.fabsurplus.com/sdi_catalog/salesItemDetails.do?id=108950</v>
      </c>
      <c r="B135" s="2" t="s">
        <v>543</v>
      </c>
      <c r="C135" s="2" t="s">
        <v>544</v>
      </c>
      <c r="D135" s="2" t="s">
        <v>545</v>
      </c>
      <c r="E135" s="2" t="s">
        <v>546</v>
      </c>
      <c r="F135" s="2" t="s">
        <v>22</v>
      </c>
      <c r="G135" s="2" t="s">
        <v>140</v>
      </c>
      <c r="H135" s="2" t="s">
        <v>35</v>
      </c>
      <c r="I135" s="2"/>
      <c r="J135" s="2" t="s">
        <v>547</v>
      </c>
    </row>
    <row r="136" customFormat="false" ht="14.25" hidden="false" customHeight="true" outlineLevel="0" collapsed="false">
      <c r="A136" s="5" t="str">
        <f aca="false">HYPERLINK("https://www.fabsurplus.com/sdi_catalog/salesItemDetails.do?id=106475")</f>
        <v>https://www.fabsurplus.com/sdi_catalog/salesItemDetails.do?id=106475</v>
      </c>
      <c r="B136" s="5" t="s">
        <v>548</v>
      </c>
      <c r="C136" s="5" t="s">
        <v>549</v>
      </c>
      <c r="D136" s="5" t="s">
        <v>550</v>
      </c>
      <c r="E136" s="5" t="s">
        <v>551</v>
      </c>
      <c r="F136" s="5" t="s">
        <v>22</v>
      </c>
      <c r="G136" s="5" t="s">
        <v>552</v>
      </c>
      <c r="H136" s="5"/>
      <c r="I136" s="5"/>
      <c r="J136" s="5" t="s">
        <v>349</v>
      </c>
    </row>
    <row r="137" customFormat="false" ht="14.25" hidden="false" customHeight="true" outlineLevel="0" collapsed="false">
      <c r="A137" s="5" t="str">
        <f aca="false">HYPERLINK("https://www.fabsurplus.com/sdi_catalog/salesItemDetails.do?id=108751")</f>
        <v>https://www.fabsurplus.com/sdi_catalog/salesItemDetails.do?id=108751</v>
      </c>
      <c r="B137" s="5" t="s">
        <v>553</v>
      </c>
      <c r="C137" s="5" t="s">
        <v>554</v>
      </c>
      <c r="D137" s="5" t="s">
        <v>555</v>
      </c>
      <c r="E137" s="5" t="s">
        <v>556</v>
      </c>
      <c r="F137" s="5" t="s">
        <v>22</v>
      </c>
      <c r="G137" s="5"/>
      <c r="H137" s="5"/>
      <c r="I137" s="5"/>
      <c r="J137" s="7" t="s">
        <v>557</v>
      </c>
    </row>
    <row r="138" customFormat="false" ht="14.25" hidden="false" customHeight="true" outlineLevel="0" collapsed="false">
      <c r="A138" s="2" t="str">
        <f aca="false">HYPERLINK("https://www.fabsurplus.com/sdi_catalog/salesItemDetails.do?id=107016")</f>
        <v>https://www.fabsurplus.com/sdi_catalog/salesItemDetails.do?id=107016</v>
      </c>
      <c r="B138" s="2" t="s">
        <v>558</v>
      </c>
      <c r="C138" s="2" t="s">
        <v>559</v>
      </c>
      <c r="D138" s="2" t="s">
        <v>560</v>
      </c>
      <c r="E138" s="2" t="s">
        <v>561</v>
      </c>
      <c r="F138" s="2" t="s">
        <v>182</v>
      </c>
      <c r="G138" s="2" t="s">
        <v>140</v>
      </c>
      <c r="H138" s="2" t="s">
        <v>16</v>
      </c>
      <c r="I138" s="3" t="n">
        <v>41426</v>
      </c>
      <c r="J138" s="4" t="s">
        <v>562</v>
      </c>
    </row>
    <row r="139" customFormat="false" ht="14.25" hidden="false" customHeight="true" outlineLevel="0" collapsed="false">
      <c r="A139" s="5" t="str">
        <f aca="false">HYPERLINK("https://www.fabsurplus.com/sdi_catalog/salesItemDetails.do?id=106476")</f>
        <v>https://www.fabsurplus.com/sdi_catalog/salesItemDetails.do?id=106476</v>
      </c>
      <c r="B139" s="5" t="s">
        <v>563</v>
      </c>
      <c r="C139" s="5" t="s">
        <v>564</v>
      </c>
      <c r="D139" s="5" t="s">
        <v>565</v>
      </c>
      <c r="E139" s="5" t="s">
        <v>566</v>
      </c>
      <c r="F139" s="5" t="s">
        <v>22</v>
      </c>
      <c r="G139" s="5" t="s">
        <v>115</v>
      </c>
      <c r="H139" s="5" t="s">
        <v>35</v>
      </c>
      <c r="I139" s="6" t="n">
        <v>36678</v>
      </c>
      <c r="J139" s="5" t="s">
        <v>567</v>
      </c>
    </row>
    <row r="140" customFormat="false" ht="14.25" hidden="false" customHeight="true" outlineLevel="0" collapsed="false">
      <c r="A140" s="2" t="str">
        <f aca="false">HYPERLINK("https://www.fabsurplus.com/sdi_catalog/salesItemDetails.do?id=106479")</f>
        <v>https://www.fabsurplus.com/sdi_catalog/salesItemDetails.do?id=106479</v>
      </c>
      <c r="B140" s="2" t="s">
        <v>568</v>
      </c>
      <c r="C140" s="2" t="s">
        <v>569</v>
      </c>
      <c r="D140" s="2" t="s">
        <v>570</v>
      </c>
      <c r="E140" s="2" t="s">
        <v>571</v>
      </c>
      <c r="F140" s="2" t="s">
        <v>22</v>
      </c>
      <c r="G140" s="2" t="s">
        <v>115</v>
      </c>
      <c r="H140" s="2" t="s">
        <v>35</v>
      </c>
      <c r="I140" s="2"/>
      <c r="J140" s="2"/>
    </row>
    <row r="141" customFormat="false" ht="14.25" hidden="false" customHeight="true" outlineLevel="0" collapsed="false">
      <c r="A141" s="2" t="str">
        <f aca="false">HYPERLINK("https://www.fabsurplus.com/sdi_catalog/salesItemDetails.do?id=108902")</f>
        <v>https://www.fabsurplus.com/sdi_catalog/salesItemDetails.do?id=108902</v>
      </c>
      <c r="B141" s="2" t="s">
        <v>572</v>
      </c>
      <c r="C141" s="2" t="s">
        <v>573</v>
      </c>
      <c r="D141" s="2" t="s">
        <v>574</v>
      </c>
      <c r="E141" s="2" t="s">
        <v>575</v>
      </c>
      <c r="F141" s="2" t="s">
        <v>22</v>
      </c>
      <c r="G141" s="2" t="s">
        <v>15</v>
      </c>
      <c r="H141" s="2" t="s">
        <v>16</v>
      </c>
      <c r="I141" s="3" t="n">
        <v>39203</v>
      </c>
      <c r="J141" s="4" t="s">
        <v>576</v>
      </c>
    </row>
    <row r="142" customFormat="false" ht="14.25" hidden="false" customHeight="true" outlineLevel="0" collapsed="false">
      <c r="A142" s="2" t="str">
        <f aca="false">HYPERLINK("https://www.fabsurplus.com/sdi_catalog/salesItemDetails.do?id=108896")</f>
        <v>https://www.fabsurplus.com/sdi_catalog/salesItemDetails.do?id=108896</v>
      </c>
      <c r="B142" s="2" t="s">
        <v>577</v>
      </c>
      <c r="C142" s="2" t="s">
        <v>573</v>
      </c>
      <c r="D142" s="2" t="s">
        <v>574</v>
      </c>
      <c r="E142" s="2" t="s">
        <v>575</v>
      </c>
      <c r="F142" s="2" t="s">
        <v>22</v>
      </c>
      <c r="G142" s="2" t="s">
        <v>15</v>
      </c>
      <c r="H142" s="2" t="s">
        <v>16</v>
      </c>
      <c r="I142" s="3" t="n">
        <v>38869</v>
      </c>
      <c r="J142" s="4" t="s">
        <v>576</v>
      </c>
    </row>
    <row r="143" customFormat="false" ht="14.25" hidden="false" customHeight="true" outlineLevel="0" collapsed="false">
      <c r="A143" s="2" t="str">
        <f aca="false">HYPERLINK("https://www.fabsurplus.com/sdi_catalog/salesItemDetails.do?id=108752")</f>
        <v>https://www.fabsurplus.com/sdi_catalog/salesItemDetails.do?id=108752</v>
      </c>
      <c r="B143" s="2" t="s">
        <v>578</v>
      </c>
      <c r="C143" s="2" t="s">
        <v>579</v>
      </c>
      <c r="D143" s="2" t="s">
        <v>580</v>
      </c>
      <c r="E143" s="2" t="s">
        <v>581</v>
      </c>
      <c r="F143" s="2" t="s">
        <v>22</v>
      </c>
      <c r="G143" s="2" t="s">
        <v>95</v>
      </c>
      <c r="H143" s="2" t="s">
        <v>16</v>
      </c>
      <c r="I143" s="3" t="n">
        <v>32629</v>
      </c>
      <c r="J143" s="4" t="s">
        <v>582</v>
      </c>
    </row>
    <row r="144" customFormat="false" ht="14.25" hidden="false" customHeight="true" outlineLevel="0" collapsed="false">
      <c r="A144" s="5" t="str">
        <f aca="false">HYPERLINK("https://www.fabsurplus.com/sdi_catalog/salesItemDetails.do?id=108819")</f>
        <v>https://www.fabsurplus.com/sdi_catalog/salesItemDetails.do?id=108819</v>
      </c>
      <c r="B144" s="5" t="s">
        <v>583</v>
      </c>
      <c r="C144" s="5" t="s">
        <v>584</v>
      </c>
      <c r="D144" s="5" t="s">
        <v>585</v>
      </c>
      <c r="E144" s="5" t="s">
        <v>586</v>
      </c>
      <c r="F144" s="5" t="s">
        <v>22</v>
      </c>
      <c r="G144" s="5"/>
      <c r="H144" s="5"/>
      <c r="I144" s="5"/>
      <c r="J144" s="5" t="s">
        <v>46</v>
      </c>
    </row>
    <row r="145" customFormat="false" ht="14.25" hidden="false" customHeight="true" outlineLevel="0" collapsed="false">
      <c r="A145" s="5" t="str">
        <f aca="false">HYPERLINK("https://www.fabsurplus.com/sdi_catalog/salesItemDetails.do?id=108821")</f>
        <v>https://www.fabsurplus.com/sdi_catalog/salesItemDetails.do?id=108821</v>
      </c>
      <c r="B145" s="5" t="s">
        <v>587</v>
      </c>
      <c r="C145" s="5" t="s">
        <v>588</v>
      </c>
      <c r="D145" s="5" t="s">
        <v>589</v>
      </c>
      <c r="E145" s="5" t="s">
        <v>590</v>
      </c>
      <c r="F145" s="5" t="s">
        <v>22</v>
      </c>
      <c r="G145" s="5" t="s">
        <v>591</v>
      </c>
      <c r="H145" s="5"/>
      <c r="I145" s="5"/>
      <c r="J145" s="5" t="s">
        <v>46</v>
      </c>
    </row>
    <row r="146" customFormat="false" ht="14.25" hidden="false" customHeight="true" outlineLevel="0" collapsed="false">
      <c r="A146" s="2" t="str">
        <f aca="false">HYPERLINK("https://www.fabsurplus.com/sdi_catalog/salesItemDetails.do?id=106504")</f>
        <v>https://www.fabsurplus.com/sdi_catalog/salesItemDetails.do?id=106504</v>
      </c>
      <c r="B146" s="2" t="s">
        <v>592</v>
      </c>
      <c r="C146" s="2" t="s">
        <v>593</v>
      </c>
      <c r="D146" s="2" t="s">
        <v>594</v>
      </c>
      <c r="E146" s="2" t="s">
        <v>595</v>
      </c>
      <c r="F146" s="2" t="s">
        <v>22</v>
      </c>
      <c r="G146" s="2" t="s">
        <v>28</v>
      </c>
      <c r="H146" s="2" t="s">
        <v>35</v>
      </c>
      <c r="I146" s="3" t="n">
        <v>33025</v>
      </c>
      <c r="J146" s="2" t="s">
        <v>349</v>
      </c>
    </row>
    <row r="147" customFormat="false" ht="14.25" hidden="false" customHeight="true" outlineLevel="0" collapsed="false">
      <c r="A147" s="5" t="str">
        <f aca="false">HYPERLINK("https://www.fabsurplus.com/sdi_catalog/salesItemDetails.do?id=108970")</f>
        <v>https://www.fabsurplus.com/sdi_catalog/salesItemDetails.do?id=108970</v>
      </c>
      <c r="B147" s="5" t="s">
        <v>596</v>
      </c>
      <c r="C147" s="5" t="s">
        <v>597</v>
      </c>
      <c r="D147" s="5" t="s">
        <v>598</v>
      </c>
      <c r="E147" s="5" t="s">
        <v>599</v>
      </c>
      <c r="F147" s="5" t="s">
        <v>22</v>
      </c>
      <c r="G147" s="5" t="s">
        <v>326</v>
      </c>
      <c r="H147" s="5" t="s">
        <v>16</v>
      </c>
      <c r="I147" s="6" t="n">
        <v>40695</v>
      </c>
      <c r="J147" s="7" t="s">
        <v>600</v>
      </c>
    </row>
    <row r="148" customFormat="false" ht="14.25" hidden="false" customHeight="true" outlineLevel="0" collapsed="false">
      <c r="A148" s="2" t="str">
        <f aca="false">HYPERLINK("https://www.fabsurplus.com/sdi_catalog/salesItemDetails.do?id=109019")</f>
        <v>https://www.fabsurplus.com/sdi_catalog/salesItemDetails.do?id=109019</v>
      </c>
      <c r="B148" s="2" t="s">
        <v>601</v>
      </c>
      <c r="C148" s="2" t="s">
        <v>602</v>
      </c>
      <c r="D148" s="2" t="s">
        <v>603</v>
      </c>
      <c r="E148" s="2" t="s">
        <v>604</v>
      </c>
      <c r="F148" s="2" t="s">
        <v>22</v>
      </c>
      <c r="G148" s="2" t="s">
        <v>28</v>
      </c>
      <c r="H148" s="2" t="s">
        <v>35</v>
      </c>
      <c r="I148" s="3" t="n">
        <v>43070</v>
      </c>
      <c r="J148" s="4" t="s">
        <v>605</v>
      </c>
    </row>
    <row r="149" customFormat="false" ht="14.25" hidden="false" customHeight="true" outlineLevel="0" collapsed="false">
      <c r="A149" s="2" t="str">
        <f aca="false">HYPERLINK("https://www.fabsurplus.com/sdi_catalog/salesItemDetails.do?id=108822")</f>
        <v>https://www.fabsurplus.com/sdi_catalog/salesItemDetails.do?id=108822</v>
      </c>
      <c r="B149" s="2" t="s">
        <v>606</v>
      </c>
      <c r="C149" s="2" t="s">
        <v>607</v>
      </c>
      <c r="D149" s="2" t="s">
        <v>608</v>
      </c>
      <c r="E149" s="2" t="s">
        <v>609</v>
      </c>
      <c r="F149" s="2" t="s">
        <v>22</v>
      </c>
      <c r="G149" s="2"/>
      <c r="H149" s="2"/>
      <c r="I149" s="2"/>
      <c r="J149" s="2" t="s">
        <v>46</v>
      </c>
    </row>
    <row r="150" customFormat="false" ht="14.25" hidden="false" customHeight="true" outlineLevel="0" collapsed="false">
      <c r="A150" s="5" t="str">
        <f aca="false">HYPERLINK("https://www.fabsurplus.com/sdi_catalog/salesItemDetails.do?id=109000")</f>
        <v>https://www.fabsurplus.com/sdi_catalog/salesItemDetails.do?id=109000</v>
      </c>
      <c r="B150" s="5" t="s">
        <v>610</v>
      </c>
      <c r="C150" s="5" t="s">
        <v>611</v>
      </c>
      <c r="D150" s="5" t="s">
        <v>612</v>
      </c>
      <c r="E150" s="5" t="s">
        <v>613</v>
      </c>
      <c r="F150" s="5" t="s">
        <v>22</v>
      </c>
      <c r="G150" s="5" t="s">
        <v>345</v>
      </c>
      <c r="H150" s="5" t="s">
        <v>16</v>
      </c>
      <c r="I150" s="5"/>
      <c r="J150" s="7" t="s">
        <v>614</v>
      </c>
    </row>
    <row r="151" customFormat="false" ht="14.25" hidden="false" customHeight="true" outlineLevel="0" collapsed="false">
      <c r="A151" s="5" t="str">
        <f aca="false">HYPERLINK("https://www.fabsurplus.com/sdi_catalog/salesItemDetails.do?id=108971")</f>
        <v>https://www.fabsurplus.com/sdi_catalog/salesItemDetails.do?id=108971</v>
      </c>
      <c r="B151" s="5" t="s">
        <v>615</v>
      </c>
      <c r="C151" s="5" t="s">
        <v>611</v>
      </c>
      <c r="D151" s="5" t="s">
        <v>616</v>
      </c>
      <c r="E151" s="5" t="s">
        <v>617</v>
      </c>
      <c r="F151" s="5" t="s">
        <v>22</v>
      </c>
      <c r="G151" s="5" t="s">
        <v>345</v>
      </c>
      <c r="H151" s="5" t="s">
        <v>16</v>
      </c>
      <c r="I151" s="6" t="n">
        <v>38869</v>
      </c>
      <c r="J151" s="7" t="s">
        <v>618</v>
      </c>
    </row>
    <row r="152" customFormat="false" ht="14.25" hidden="false" customHeight="true" outlineLevel="0" collapsed="false">
      <c r="A152" s="2" t="str">
        <f aca="false">HYPERLINK("https://www.fabsurplus.com/sdi_catalog/salesItemDetails.do?id=106917")</f>
        <v>https://www.fabsurplus.com/sdi_catalog/salesItemDetails.do?id=106917</v>
      </c>
      <c r="B152" s="2" t="s">
        <v>619</v>
      </c>
      <c r="C152" s="2" t="s">
        <v>611</v>
      </c>
      <c r="D152" s="2" t="s">
        <v>620</v>
      </c>
      <c r="E152" s="2" t="s">
        <v>621</v>
      </c>
      <c r="F152" s="2" t="s">
        <v>22</v>
      </c>
      <c r="G152" s="2" t="s">
        <v>356</v>
      </c>
      <c r="H152" s="2" t="s">
        <v>35</v>
      </c>
      <c r="I152" s="2"/>
      <c r="J152" s="2"/>
    </row>
    <row r="153" customFormat="false" ht="14.25" hidden="false" customHeight="true" outlineLevel="0" collapsed="false">
      <c r="A153" s="5" t="str">
        <f aca="false">HYPERLINK("https://www.fabsurplus.com/sdi_catalog/salesItemDetails.do?id=108756")</f>
        <v>https://www.fabsurplus.com/sdi_catalog/salesItemDetails.do?id=108756</v>
      </c>
      <c r="B153" s="5" t="s">
        <v>622</v>
      </c>
      <c r="C153" s="5" t="s">
        <v>623</v>
      </c>
      <c r="D153" s="5" t="s">
        <v>624</v>
      </c>
      <c r="E153" s="5" t="s">
        <v>625</v>
      </c>
      <c r="F153" s="5" t="s">
        <v>61</v>
      </c>
      <c r="G153" s="5" t="s">
        <v>345</v>
      </c>
      <c r="H153" s="5" t="s">
        <v>16</v>
      </c>
      <c r="I153" s="5"/>
      <c r="J153" s="5" t="s">
        <v>626</v>
      </c>
    </row>
    <row r="154" customFormat="false" ht="14.25" hidden="false" customHeight="true" outlineLevel="0" collapsed="false">
      <c r="A154" s="2" t="str">
        <f aca="false">HYPERLINK("https://www.fabsurplus.com/sdi_catalog/salesItemDetails.do?id=108757")</f>
        <v>https://www.fabsurplus.com/sdi_catalog/salesItemDetails.do?id=108757</v>
      </c>
      <c r="B154" s="2" t="s">
        <v>627</v>
      </c>
      <c r="C154" s="2" t="s">
        <v>623</v>
      </c>
      <c r="D154" s="2" t="s">
        <v>628</v>
      </c>
      <c r="E154" s="2" t="s">
        <v>629</v>
      </c>
      <c r="F154" s="2" t="s">
        <v>22</v>
      </c>
      <c r="G154" s="2" t="s">
        <v>345</v>
      </c>
      <c r="H154" s="2" t="s">
        <v>35</v>
      </c>
      <c r="I154" s="3" t="n">
        <v>35551</v>
      </c>
      <c r="J154" s="4" t="s">
        <v>630</v>
      </c>
    </row>
    <row r="155" customFormat="false" ht="14.25" hidden="false" customHeight="true" outlineLevel="0" collapsed="false">
      <c r="A155" s="5" t="str">
        <f aca="false">HYPERLINK("https://www.fabsurplus.com/sdi_catalog/salesItemDetails.do?id=108823")</f>
        <v>https://www.fabsurplus.com/sdi_catalog/salesItemDetails.do?id=108823</v>
      </c>
      <c r="B155" s="5" t="s">
        <v>631</v>
      </c>
      <c r="C155" s="5" t="s">
        <v>623</v>
      </c>
      <c r="D155" s="5" t="s">
        <v>632</v>
      </c>
      <c r="E155" s="5" t="s">
        <v>613</v>
      </c>
      <c r="F155" s="5" t="s">
        <v>22</v>
      </c>
      <c r="G155" s="5" t="s">
        <v>356</v>
      </c>
      <c r="H155" s="5"/>
      <c r="I155" s="5"/>
      <c r="J155" s="5" t="s">
        <v>46</v>
      </c>
    </row>
    <row r="156" customFormat="false" ht="14.25" hidden="false" customHeight="true" outlineLevel="0" collapsed="false">
      <c r="A156" s="2" t="str">
        <f aca="false">HYPERLINK("https://www.fabsurplus.com/sdi_catalog/salesItemDetails.do?id=108824")</f>
        <v>https://www.fabsurplus.com/sdi_catalog/salesItemDetails.do?id=108824</v>
      </c>
      <c r="B156" s="2" t="s">
        <v>633</v>
      </c>
      <c r="C156" s="2" t="s">
        <v>623</v>
      </c>
      <c r="D156" s="2" t="s">
        <v>634</v>
      </c>
      <c r="E156" s="2" t="s">
        <v>635</v>
      </c>
      <c r="F156" s="2" t="s">
        <v>22</v>
      </c>
      <c r="G156" s="2" t="s">
        <v>356</v>
      </c>
      <c r="H156" s="2"/>
      <c r="I156" s="2"/>
      <c r="J156" s="2" t="s">
        <v>46</v>
      </c>
    </row>
    <row r="157" customFormat="false" ht="14.25" hidden="false" customHeight="true" outlineLevel="0" collapsed="false">
      <c r="A157" s="5" t="str">
        <f aca="false">HYPERLINK("https://www.fabsurplus.com/sdi_catalog/salesItemDetails.do?id=108825")</f>
        <v>https://www.fabsurplus.com/sdi_catalog/salesItemDetails.do?id=108825</v>
      </c>
      <c r="B157" s="5" t="s">
        <v>636</v>
      </c>
      <c r="C157" s="5" t="s">
        <v>623</v>
      </c>
      <c r="D157" s="5" t="s">
        <v>637</v>
      </c>
      <c r="E157" s="5" t="s">
        <v>638</v>
      </c>
      <c r="F157" s="5" t="s">
        <v>22</v>
      </c>
      <c r="G157" s="5" t="s">
        <v>356</v>
      </c>
      <c r="H157" s="5"/>
      <c r="I157" s="5"/>
      <c r="J157" s="5" t="s">
        <v>46</v>
      </c>
    </row>
    <row r="158" customFormat="false" ht="14.25" hidden="false" customHeight="true" outlineLevel="0" collapsed="false">
      <c r="A158" s="5" t="str">
        <f aca="false">HYPERLINK("https://www.fabsurplus.com/sdi_catalog/salesItemDetails.do?id=108832")</f>
        <v>https://www.fabsurplus.com/sdi_catalog/salesItemDetails.do?id=108832</v>
      </c>
      <c r="B158" s="5" t="s">
        <v>639</v>
      </c>
      <c r="C158" s="5" t="s">
        <v>623</v>
      </c>
      <c r="D158" s="5" t="s">
        <v>640</v>
      </c>
      <c r="E158" s="5" t="s">
        <v>635</v>
      </c>
      <c r="F158" s="5" t="s">
        <v>22</v>
      </c>
      <c r="G158" s="5" t="s">
        <v>356</v>
      </c>
      <c r="H158" s="5"/>
      <c r="I158" s="5"/>
      <c r="J158" s="5" t="s">
        <v>46</v>
      </c>
    </row>
    <row r="159" customFormat="false" ht="14.25" hidden="false" customHeight="true" outlineLevel="0" collapsed="false">
      <c r="A159" s="2" t="str">
        <f aca="false">HYPERLINK("https://www.fabsurplus.com/sdi_catalog/salesItemDetails.do?id=108826")</f>
        <v>https://www.fabsurplus.com/sdi_catalog/salesItemDetails.do?id=108826</v>
      </c>
      <c r="B159" s="2" t="s">
        <v>641</v>
      </c>
      <c r="C159" s="2" t="s">
        <v>623</v>
      </c>
      <c r="D159" s="2" t="s">
        <v>642</v>
      </c>
      <c r="E159" s="2" t="s">
        <v>643</v>
      </c>
      <c r="F159" s="2" t="s">
        <v>22</v>
      </c>
      <c r="G159" s="2" t="s">
        <v>356</v>
      </c>
      <c r="H159" s="2"/>
      <c r="I159" s="2"/>
      <c r="J159" s="2" t="s">
        <v>46</v>
      </c>
    </row>
    <row r="160" customFormat="false" ht="14.25" hidden="false" customHeight="true" outlineLevel="0" collapsed="false">
      <c r="A160" s="5" t="str">
        <f aca="false">HYPERLINK("https://www.fabsurplus.com/sdi_catalog/salesItemDetails.do?id=108827")</f>
        <v>https://www.fabsurplus.com/sdi_catalog/salesItemDetails.do?id=108827</v>
      </c>
      <c r="B160" s="5" t="s">
        <v>644</v>
      </c>
      <c r="C160" s="5" t="s">
        <v>623</v>
      </c>
      <c r="D160" s="5" t="s">
        <v>645</v>
      </c>
      <c r="E160" s="5" t="s">
        <v>646</v>
      </c>
      <c r="F160" s="5" t="s">
        <v>22</v>
      </c>
      <c r="G160" s="5" t="s">
        <v>356</v>
      </c>
      <c r="H160" s="5"/>
      <c r="I160" s="5"/>
      <c r="J160" s="5" t="s">
        <v>46</v>
      </c>
    </row>
    <row r="161" customFormat="false" ht="14.25" hidden="false" customHeight="true" outlineLevel="0" collapsed="false">
      <c r="A161" s="2" t="str">
        <f aca="false">HYPERLINK("https://www.fabsurplus.com/sdi_catalog/salesItemDetails.do?id=108828")</f>
        <v>https://www.fabsurplus.com/sdi_catalog/salesItemDetails.do?id=108828</v>
      </c>
      <c r="B161" s="2" t="s">
        <v>647</v>
      </c>
      <c r="C161" s="2" t="s">
        <v>623</v>
      </c>
      <c r="D161" s="2" t="s">
        <v>648</v>
      </c>
      <c r="E161" s="2" t="s">
        <v>649</v>
      </c>
      <c r="F161" s="2" t="s">
        <v>22</v>
      </c>
      <c r="G161" s="2" t="s">
        <v>356</v>
      </c>
      <c r="H161" s="2"/>
      <c r="I161" s="2"/>
      <c r="J161" s="2" t="s">
        <v>46</v>
      </c>
    </row>
    <row r="162" customFormat="false" ht="14.25" hidden="false" customHeight="true" outlineLevel="0" collapsed="false">
      <c r="A162" s="5" t="str">
        <f aca="false">HYPERLINK("https://www.fabsurplus.com/sdi_catalog/salesItemDetails.do?id=108829")</f>
        <v>https://www.fabsurplus.com/sdi_catalog/salesItemDetails.do?id=108829</v>
      </c>
      <c r="B162" s="5" t="s">
        <v>650</v>
      </c>
      <c r="C162" s="5" t="s">
        <v>623</v>
      </c>
      <c r="D162" s="5" t="s">
        <v>651</v>
      </c>
      <c r="E162" s="5" t="s">
        <v>649</v>
      </c>
      <c r="F162" s="5" t="s">
        <v>22</v>
      </c>
      <c r="G162" s="5" t="s">
        <v>356</v>
      </c>
      <c r="H162" s="5"/>
      <c r="I162" s="5"/>
      <c r="J162" s="5" t="s">
        <v>46</v>
      </c>
    </row>
    <row r="163" customFormat="false" ht="14.25" hidden="false" customHeight="true" outlineLevel="0" collapsed="false">
      <c r="A163" s="2" t="str">
        <f aca="false">HYPERLINK("https://www.fabsurplus.com/sdi_catalog/salesItemDetails.do?id=108830")</f>
        <v>https://www.fabsurplus.com/sdi_catalog/salesItemDetails.do?id=108830</v>
      </c>
      <c r="B163" s="2" t="s">
        <v>652</v>
      </c>
      <c r="C163" s="2" t="s">
        <v>623</v>
      </c>
      <c r="D163" s="2" t="s">
        <v>653</v>
      </c>
      <c r="E163" s="2" t="s">
        <v>654</v>
      </c>
      <c r="F163" s="2" t="s">
        <v>22</v>
      </c>
      <c r="G163" s="2" t="s">
        <v>356</v>
      </c>
      <c r="H163" s="2"/>
      <c r="I163" s="2"/>
      <c r="J163" s="2" t="s">
        <v>46</v>
      </c>
    </row>
    <row r="164" customFormat="false" ht="14.25" hidden="false" customHeight="true" outlineLevel="0" collapsed="false">
      <c r="A164" s="2" t="str">
        <f aca="false">HYPERLINK("https://www.fabsurplus.com/sdi_catalog/salesItemDetails.do?id=108755")</f>
        <v>https://www.fabsurplus.com/sdi_catalog/salesItemDetails.do?id=108755</v>
      </c>
      <c r="B164" s="2" t="s">
        <v>655</v>
      </c>
      <c r="C164" s="2" t="s">
        <v>623</v>
      </c>
      <c r="D164" s="2" t="s">
        <v>656</v>
      </c>
      <c r="E164" s="2" t="s">
        <v>657</v>
      </c>
      <c r="F164" s="2" t="s">
        <v>22</v>
      </c>
      <c r="G164" s="2"/>
      <c r="H164" s="2"/>
      <c r="I164" s="2"/>
      <c r="J164" s="2"/>
    </row>
    <row r="165" customFormat="false" ht="14.25" hidden="false" customHeight="true" outlineLevel="0" collapsed="false">
      <c r="A165" s="5" t="str">
        <f aca="false">HYPERLINK("https://www.fabsurplus.com/sdi_catalog/salesItemDetails.do?id=108939")</f>
        <v>https://www.fabsurplus.com/sdi_catalog/salesItemDetails.do?id=108939</v>
      </c>
      <c r="B165" s="5" t="s">
        <v>658</v>
      </c>
      <c r="C165" s="5" t="s">
        <v>659</v>
      </c>
      <c r="D165" s="5" t="s">
        <v>660</v>
      </c>
      <c r="E165" s="5" t="s">
        <v>661</v>
      </c>
      <c r="F165" s="5" t="s">
        <v>22</v>
      </c>
      <c r="G165" s="5"/>
      <c r="H165" s="5" t="s">
        <v>16</v>
      </c>
      <c r="I165" s="5"/>
      <c r="J165" s="5" t="s">
        <v>662</v>
      </c>
    </row>
    <row r="166" customFormat="false" ht="14.25" hidden="false" customHeight="true" outlineLevel="0" collapsed="false">
      <c r="A166" s="2" t="str">
        <f aca="false">HYPERLINK("https://www.fabsurplus.com/sdi_catalog/salesItemDetails.do?id=108833")</f>
        <v>https://www.fabsurplus.com/sdi_catalog/salesItemDetails.do?id=108833</v>
      </c>
      <c r="B166" s="2" t="s">
        <v>663</v>
      </c>
      <c r="C166" s="2" t="s">
        <v>664</v>
      </c>
      <c r="D166" s="2" t="s">
        <v>665</v>
      </c>
      <c r="E166" s="2" t="s">
        <v>666</v>
      </c>
      <c r="F166" s="2" t="s">
        <v>22</v>
      </c>
      <c r="G166" s="2"/>
      <c r="H166" s="2"/>
      <c r="I166" s="2"/>
      <c r="J166" s="2" t="s">
        <v>46</v>
      </c>
    </row>
    <row r="167" customFormat="false" ht="14.25" hidden="false" customHeight="true" outlineLevel="0" collapsed="false">
      <c r="A167" s="5" t="str">
        <f aca="false">HYPERLINK("https://www.fabsurplus.com/sdi_catalog/salesItemDetails.do?id=108834")</f>
        <v>https://www.fabsurplus.com/sdi_catalog/salesItemDetails.do?id=108834</v>
      </c>
      <c r="B167" s="5" t="s">
        <v>667</v>
      </c>
      <c r="C167" s="5" t="s">
        <v>664</v>
      </c>
      <c r="D167" s="5" t="s">
        <v>668</v>
      </c>
      <c r="E167" s="5" t="s">
        <v>669</v>
      </c>
      <c r="F167" s="5" t="s">
        <v>22</v>
      </c>
      <c r="G167" s="5"/>
      <c r="H167" s="5"/>
      <c r="I167" s="5"/>
      <c r="J167" s="5" t="s">
        <v>46</v>
      </c>
    </row>
    <row r="168" customFormat="false" ht="14.25" hidden="false" customHeight="true" outlineLevel="0" collapsed="false">
      <c r="A168" s="2" t="str">
        <f aca="false">HYPERLINK("https://www.fabsurplus.com/sdi_catalog/salesItemDetails.do?id=108909")</f>
        <v>https://www.fabsurplus.com/sdi_catalog/salesItemDetails.do?id=108909</v>
      </c>
      <c r="B168" s="2" t="s">
        <v>670</v>
      </c>
      <c r="C168" s="2" t="s">
        <v>671</v>
      </c>
      <c r="D168" s="2" t="s">
        <v>672</v>
      </c>
      <c r="E168" s="2" t="s">
        <v>661</v>
      </c>
      <c r="F168" s="2" t="s">
        <v>22</v>
      </c>
      <c r="G168" s="2" t="s">
        <v>673</v>
      </c>
      <c r="H168" s="2" t="s">
        <v>35</v>
      </c>
      <c r="I168" s="3" t="n">
        <v>33725</v>
      </c>
      <c r="J168" s="4" t="s">
        <v>674</v>
      </c>
    </row>
    <row r="169" customFormat="false" ht="14.25" hidden="false" customHeight="true" outlineLevel="0" collapsed="false">
      <c r="A169" s="5" t="str">
        <f aca="false">HYPERLINK("https://www.fabsurplus.com/sdi_catalog/salesItemDetails.do?id=108908")</f>
        <v>https://www.fabsurplus.com/sdi_catalog/salesItemDetails.do?id=108908</v>
      </c>
      <c r="B169" s="5" t="s">
        <v>675</v>
      </c>
      <c r="C169" s="5" t="s">
        <v>659</v>
      </c>
      <c r="D169" s="5" t="s">
        <v>672</v>
      </c>
      <c r="E169" s="5" t="s">
        <v>661</v>
      </c>
      <c r="F169" s="5" t="s">
        <v>22</v>
      </c>
      <c r="G169" s="5" t="s">
        <v>28</v>
      </c>
      <c r="H169" s="5" t="s">
        <v>35</v>
      </c>
      <c r="I169" s="6" t="n">
        <v>36647</v>
      </c>
      <c r="J169" s="7" t="s">
        <v>676</v>
      </c>
    </row>
    <row r="170" customFormat="false" ht="14.25" hidden="false" customHeight="true" outlineLevel="0" collapsed="false">
      <c r="A170" s="2" t="str">
        <f aca="false">HYPERLINK("https://www.fabsurplus.com/sdi_catalog/salesItemDetails.do?id=108906")</f>
        <v>https://www.fabsurplus.com/sdi_catalog/salesItemDetails.do?id=108906</v>
      </c>
      <c r="B170" s="2" t="s">
        <v>677</v>
      </c>
      <c r="C170" s="2" t="s">
        <v>671</v>
      </c>
      <c r="D170" s="2" t="s">
        <v>672</v>
      </c>
      <c r="E170" s="2" t="s">
        <v>661</v>
      </c>
      <c r="F170" s="2" t="s">
        <v>22</v>
      </c>
      <c r="G170" s="2" t="s">
        <v>678</v>
      </c>
      <c r="H170" s="2"/>
      <c r="I170" s="3" t="n">
        <v>34820</v>
      </c>
      <c r="J170" s="4" t="s">
        <v>679</v>
      </c>
    </row>
    <row r="171" customFormat="false" ht="14.25" hidden="false" customHeight="true" outlineLevel="0" collapsed="false">
      <c r="A171" s="5" t="str">
        <f aca="false">HYPERLINK("https://www.fabsurplus.com/sdi_catalog/salesItemDetails.do?id=108758")</f>
        <v>https://www.fabsurplus.com/sdi_catalog/salesItemDetails.do?id=108758</v>
      </c>
      <c r="B171" s="5" t="s">
        <v>680</v>
      </c>
      <c r="C171" s="5" t="s">
        <v>664</v>
      </c>
      <c r="D171" s="5" t="s">
        <v>681</v>
      </c>
      <c r="E171" s="5" t="s">
        <v>661</v>
      </c>
      <c r="F171" s="5" t="s">
        <v>22</v>
      </c>
      <c r="G171" s="5" t="s">
        <v>682</v>
      </c>
      <c r="H171" s="5" t="s">
        <v>16</v>
      </c>
      <c r="I171" s="5"/>
      <c r="J171" s="7" t="s">
        <v>683</v>
      </c>
    </row>
    <row r="172" customFormat="false" ht="14.25" hidden="false" customHeight="true" outlineLevel="0" collapsed="false">
      <c r="A172" s="2" t="str">
        <f aca="false">HYPERLINK("https://www.fabsurplus.com/sdi_catalog/salesItemDetails.do?id=109001")</f>
        <v>https://www.fabsurplus.com/sdi_catalog/salesItemDetails.do?id=109001</v>
      </c>
      <c r="B172" s="2" t="s">
        <v>684</v>
      </c>
      <c r="C172" s="2" t="s">
        <v>659</v>
      </c>
      <c r="D172" s="2" t="s">
        <v>685</v>
      </c>
      <c r="E172" s="2" t="s">
        <v>661</v>
      </c>
      <c r="F172" s="2" t="s">
        <v>22</v>
      </c>
      <c r="G172" s="2" t="s">
        <v>686</v>
      </c>
      <c r="H172" s="2" t="s">
        <v>16</v>
      </c>
      <c r="I172" s="2"/>
      <c r="J172" s="4" t="s">
        <v>687</v>
      </c>
    </row>
    <row r="173" customFormat="false" ht="14.25" hidden="false" customHeight="true" outlineLevel="0" collapsed="false">
      <c r="A173" s="2" t="str">
        <f aca="false">HYPERLINK("https://www.fabsurplus.com/sdi_catalog/salesItemDetails.do?id=108835")</f>
        <v>https://www.fabsurplus.com/sdi_catalog/salesItemDetails.do?id=108835</v>
      </c>
      <c r="B173" s="2" t="s">
        <v>688</v>
      </c>
      <c r="C173" s="2" t="s">
        <v>664</v>
      </c>
      <c r="D173" s="2" t="s">
        <v>689</v>
      </c>
      <c r="E173" s="2" t="s">
        <v>690</v>
      </c>
      <c r="F173" s="2" t="s">
        <v>22</v>
      </c>
      <c r="G173" s="2"/>
      <c r="H173" s="2"/>
      <c r="I173" s="2"/>
      <c r="J173" s="2" t="s">
        <v>46</v>
      </c>
    </row>
    <row r="174" customFormat="false" ht="14.25" hidden="false" customHeight="true" outlineLevel="0" collapsed="false">
      <c r="A174" s="2" t="str">
        <f aca="false">HYPERLINK("https://www.fabsurplus.com/sdi_catalog/salesItemDetails.do?id=106897")</f>
        <v>https://www.fabsurplus.com/sdi_catalog/salesItemDetails.do?id=106897</v>
      </c>
      <c r="B174" s="2" t="s">
        <v>691</v>
      </c>
      <c r="C174" s="2" t="s">
        <v>692</v>
      </c>
      <c r="D174" s="2" t="s">
        <v>672</v>
      </c>
      <c r="E174" s="2" t="s">
        <v>693</v>
      </c>
      <c r="F174" s="2" t="s">
        <v>22</v>
      </c>
      <c r="G174" s="2" t="s">
        <v>28</v>
      </c>
      <c r="H174" s="2" t="s">
        <v>304</v>
      </c>
      <c r="I174" s="2"/>
      <c r="J174" s="4" t="s">
        <v>694</v>
      </c>
    </row>
    <row r="175" customFormat="false" ht="14.25" hidden="false" customHeight="true" outlineLevel="0" collapsed="false">
      <c r="A175" s="5" t="str">
        <f aca="false">HYPERLINK("https://www.fabsurplus.com/sdi_catalog/salesItemDetails.do?id=106915")</f>
        <v>https://www.fabsurplus.com/sdi_catalog/salesItemDetails.do?id=106915</v>
      </c>
      <c r="B175" s="5" t="s">
        <v>695</v>
      </c>
      <c r="C175" s="5" t="s">
        <v>692</v>
      </c>
      <c r="D175" s="5" t="s">
        <v>696</v>
      </c>
      <c r="E175" s="5" t="s">
        <v>697</v>
      </c>
      <c r="F175" s="5" t="s">
        <v>22</v>
      </c>
      <c r="G175" s="5"/>
      <c r="H175" s="5" t="s">
        <v>35</v>
      </c>
      <c r="I175" s="6" t="n">
        <v>37043</v>
      </c>
      <c r="J175" s="5"/>
    </row>
    <row r="176" customFormat="false" ht="14.25" hidden="false" customHeight="true" outlineLevel="0" collapsed="false">
      <c r="A176" s="2" t="str">
        <f aca="false">HYPERLINK("https://www.fabsurplus.com/sdi_catalog/salesItemDetails.do?id=106916")</f>
        <v>https://www.fabsurplus.com/sdi_catalog/salesItemDetails.do?id=106916</v>
      </c>
      <c r="B176" s="2" t="s">
        <v>698</v>
      </c>
      <c r="C176" s="2" t="s">
        <v>692</v>
      </c>
      <c r="D176" s="2" t="s">
        <v>699</v>
      </c>
      <c r="E176" s="2" t="s">
        <v>697</v>
      </c>
      <c r="F176" s="2" t="s">
        <v>22</v>
      </c>
      <c r="G176" s="2"/>
      <c r="H176" s="2" t="s">
        <v>35</v>
      </c>
      <c r="I176" s="3" t="n">
        <v>38869</v>
      </c>
      <c r="J176" s="2"/>
    </row>
    <row r="177" customFormat="false" ht="14.25" hidden="false" customHeight="true" outlineLevel="0" collapsed="false">
      <c r="A177" s="5" t="str">
        <f aca="false">HYPERLINK("https://www.fabsurplus.com/sdi_catalog/salesItemDetails.do?id=109016")</f>
        <v>https://www.fabsurplus.com/sdi_catalog/salesItemDetails.do?id=109016</v>
      </c>
      <c r="B177" s="5" t="s">
        <v>700</v>
      </c>
      <c r="C177" s="5" t="s">
        <v>701</v>
      </c>
      <c r="D177" s="5" t="s">
        <v>702</v>
      </c>
      <c r="E177" s="5" t="s">
        <v>703</v>
      </c>
      <c r="F177" s="5" t="s">
        <v>22</v>
      </c>
      <c r="G177" s="5"/>
      <c r="H177" s="5" t="s">
        <v>35</v>
      </c>
      <c r="I177" s="5"/>
      <c r="J177" s="5"/>
    </row>
    <row r="178" customFormat="false" ht="14.25" hidden="false" customHeight="true" outlineLevel="0" collapsed="false">
      <c r="A178" s="2" t="str">
        <f aca="false">HYPERLINK("https://www.fabsurplus.com/sdi_catalog/salesItemDetails.do?id=108416")</f>
        <v>https://www.fabsurplus.com/sdi_catalog/salesItemDetails.do?id=108416</v>
      </c>
      <c r="B178" s="2" t="s">
        <v>704</v>
      </c>
      <c r="C178" s="2" t="s">
        <v>705</v>
      </c>
      <c r="D178" s="2" t="s">
        <v>706</v>
      </c>
      <c r="E178" s="2" t="s">
        <v>707</v>
      </c>
      <c r="F178" s="2" t="s">
        <v>67</v>
      </c>
      <c r="G178" s="2" t="s">
        <v>326</v>
      </c>
      <c r="H178" s="2"/>
      <c r="I178" s="2"/>
      <c r="J178" s="2"/>
    </row>
    <row r="179" customFormat="false" ht="14.25" hidden="false" customHeight="true" outlineLevel="0" collapsed="false">
      <c r="A179" s="5" t="str">
        <f aca="false">HYPERLINK("https://www.fabsurplus.com/sdi_catalog/salesItemDetails.do?id=108417")</f>
        <v>https://www.fabsurplus.com/sdi_catalog/salesItemDetails.do?id=108417</v>
      </c>
      <c r="B179" s="5" t="s">
        <v>708</v>
      </c>
      <c r="C179" s="5" t="s">
        <v>705</v>
      </c>
      <c r="D179" s="5" t="s">
        <v>709</v>
      </c>
      <c r="E179" s="5" t="s">
        <v>707</v>
      </c>
      <c r="F179" s="5" t="s">
        <v>139</v>
      </c>
      <c r="G179" s="5" t="s">
        <v>326</v>
      </c>
      <c r="H179" s="5"/>
      <c r="I179" s="5"/>
      <c r="J179" s="5"/>
    </row>
    <row r="180" customFormat="false" ht="14.25" hidden="false" customHeight="true" outlineLevel="0" collapsed="false">
      <c r="A180" s="5" t="str">
        <f aca="false">HYPERLINK("https://www.fabsurplus.com/sdi_catalog/salesItemDetails.do?id=108775")</f>
        <v>https://www.fabsurplus.com/sdi_catalog/salesItemDetails.do?id=108775</v>
      </c>
      <c r="B180" s="5" t="s">
        <v>710</v>
      </c>
      <c r="C180" s="5" t="s">
        <v>711</v>
      </c>
      <c r="D180" s="5" t="s">
        <v>712</v>
      </c>
      <c r="E180" s="5" t="s">
        <v>713</v>
      </c>
      <c r="F180" s="5" t="s">
        <v>22</v>
      </c>
      <c r="G180" s="5"/>
      <c r="H180" s="5"/>
      <c r="I180" s="5"/>
      <c r="J180" s="7" t="s">
        <v>714</v>
      </c>
    </row>
    <row r="181" customFormat="false" ht="14.25" hidden="false" customHeight="true" outlineLevel="0" collapsed="false">
      <c r="A181" s="2" t="str">
        <f aca="false">HYPERLINK("https://www.fabsurplus.com/sdi_catalog/salesItemDetails.do?id=106968")</f>
        <v>https://www.fabsurplus.com/sdi_catalog/salesItemDetails.do?id=106968</v>
      </c>
      <c r="B181" s="2" t="s">
        <v>715</v>
      </c>
      <c r="C181" s="2" t="s">
        <v>711</v>
      </c>
      <c r="D181" s="2" t="s">
        <v>716</v>
      </c>
      <c r="E181" s="2" t="s">
        <v>717</v>
      </c>
      <c r="F181" s="2" t="s">
        <v>22</v>
      </c>
      <c r="G181" s="2" t="s">
        <v>28</v>
      </c>
      <c r="H181" s="2" t="s">
        <v>718</v>
      </c>
      <c r="I181" s="3" t="n">
        <v>44866</v>
      </c>
      <c r="J181" s="4" t="s">
        <v>719</v>
      </c>
    </row>
    <row r="182" customFormat="false" ht="14.25" hidden="false" customHeight="true" outlineLevel="0" collapsed="false">
      <c r="A182" s="5" t="str">
        <f aca="false">HYPERLINK("https://www.fabsurplus.com/sdi_catalog/salesItemDetails.do?id=108429")</f>
        <v>https://www.fabsurplus.com/sdi_catalog/salesItemDetails.do?id=108429</v>
      </c>
      <c r="B182" s="5" t="s">
        <v>720</v>
      </c>
      <c r="C182" s="5" t="s">
        <v>711</v>
      </c>
      <c r="D182" s="5" t="s">
        <v>721</v>
      </c>
      <c r="E182" s="5" t="s">
        <v>722</v>
      </c>
      <c r="F182" s="5" t="s">
        <v>450</v>
      </c>
      <c r="G182" s="5" t="s">
        <v>15</v>
      </c>
      <c r="H182" s="5"/>
      <c r="I182" s="5"/>
      <c r="J182" s="5"/>
    </row>
    <row r="183" customFormat="false" ht="14.25" hidden="false" customHeight="true" outlineLevel="0" collapsed="false">
      <c r="A183" s="2" t="str">
        <f aca="false">HYPERLINK("https://www.fabsurplus.com/sdi_catalog/salesItemDetails.do?id=108009")</f>
        <v>https://www.fabsurplus.com/sdi_catalog/salesItemDetails.do?id=108009</v>
      </c>
      <c r="B183" s="2" t="s">
        <v>723</v>
      </c>
      <c r="C183" s="2" t="s">
        <v>711</v>
      </c>
      <c r="D183" s="2" t="s">
        <v>724</v>
      </c>
      <c r="E183" s="2" t="s">
        <v>725</v>
      </c>
      <c r="F183" s="2" t="s">
        <v>22</v>
      </c>
      <c r="G183" s="2" t="s">
        <v>28</v>
      </c>
      <c r="H183" s="2" t="s">
        <v>198</v>
      </c>
      <c r="I183" s="3" t="n">
        <v>35339</v>
      </c>
      <c r="J183" s="4" t="s">
        <v>726</v>
      </c>
    </row>
    <row r="184" customFormat="false" ht="14.25" hidden="false" customHeight="true" outlineLevel="0" collapsed="false">
      <c r="A184" s="5" t="str">
        <f aca="false">HYPERLINK("https://www.fabsurplus.com/sdi_catalog/salesItemDetails.do?id=106481")</f>
        <v>https://www.fabsurplus.com/sdi_catalog/salesItemDetails.do?id=106481</v>
      </c>
      <c r="B184" s="5" t="s">
        <v>727</v>
      </c>
      <c r="C184" s="5" t="s">
        <v>728</v>
      </c>
      <c r="D184" s="5" t="s">
        <v>729</v>
      </c>
      <c r="E184" s="5" t="s">
        <v>730</v>
      </c>
      <c r="F184" s="5" t="s">
        <v>22</v>
      </c>
      <c r="G184" s="5" t="s">
        <v>115</v>
      </c>
      <c r="H184" s="5" t="s">
        <v>35</v>
      </c>
      <c r="I184" s="6" t="n">
        <v>34851</v>
      </c>
      <c r="J184" s="5" t="s">
        <v>264</v>
      </c>
    </row>
    <row r="185" customFormat="false" ht="14.25" hidden="false" customHeight="true" outlineLevel="0" collapsed="false">
      <c r="A185" s="2" t="str">
        <f aca="false">HYPERLINK("https://www.fabsurplus.com/sdi_catalog/salesItemDetails.do?id=108716")</f>
        <v>https://www.fabsurplus.com/sdi_catalog/salesItemDetails.do?id=108716</v>
      </c>
      <c r="B185" s="2" t="s">
        <v>731</v>
      </c>
      <c r="C185" s="2" t="s">
        <v>732</v>
      </c>
      <c r="D185" s="2" t="s">
        <v>733</v>
      </c>
      <c r="E185" s="2" t="s">
        <v>734</v>
      </c>
      <c r="F185" s="2" t="s">
        <v>22</v>
      </c>
      <c r="G185" s="2" t="s">
        <v>735</v>
      </c>
      <c r="H185" s="2" t="s">
        <v>35</v>
      </c>
      <c r="I185" s="3" t="n">
        <v>32813</v>
      </c>
      <c r="J185" s="4" t="s">
        <v>736</v>
      </c>
    </row>
    <row r="186" customFormat="false" ht="14.25" hidden="false" customHeight="true" outlineLevel="0" collapsed="false">
      <c r="A186" s="5" t="str">
        <f aca="false">HYPERLINK("https://www.fabsurplus.com/sdi_catalog/salesItemDetails.do?id=108760")</f>
        <v>https://www.fabsurplus.com/sdi_catalog/salesItemDetails.do?id=108760</v>
      </c>
      <c r="B186" s="5" t="s">
        <v>737</v>
      </c>
      <c r="C186" s="5" t="s">
        <v>732</v>
      </c>
      <c r="D186" s="5" t="s">
        <v>733</v>
      </c>
      <c r="E186" s="5" t="s">
        <v>738</v>
      </c>
      <c r="F186" s="5" t="s">
        <v>22</v>
      </c>
      <c r="G186" s="5" t="s">
        <v>739</v>
      </c>
      <c r="H186" s="5" t="s">
        <v>35</v>
      </c>
      <c r="I186" s="6" t="n">
        <v>31533</v>
      </c>
      <c r="J186" s="7" t="s">
        <v>740</v>
      </c>
    </row>
    <row r="187" customFormat="false" ht="14.25" hidden="false" customHeight="true" outlineLevel="0" collapsed="false">
      <c r="A187" s="5" t="str">
        <f aca="false">HYPERLINK("https://www.fabsurplus.com/sdi_catalog/salesItemDetails.do?id=108006")</f>
        <v>https://www.fabsurplus.com/sdi_catalog/salesItemDetails.do?id=108006</v>
      </c>
      <c r="B187" s="5" t="s">
        <v>741</v>
      </c>
      <c r="C187" s="5" t="s">
        <v>742</v>
      </c>
      <c r="D187" s="5" t="s">
        <v>743</v>
      </c>
      <c r="E187" s="5" t="s">
        <v>744</v>
      </c>
      <c r="F187" s="5" t="s">
        <v>61</v>
      </c>
      <c r="G187" s="5" t="s">
        <v>28</v>
      </c>
      <c r="H187" s="5" t="s">
        <v>35</v>
      </c>
      <c r="I187" s="5"/>
      <c r="J187" s="5"/>
    </row>
    <row r="188" customFormat="false" ht="14.25" hidden="false" customHeight="true" outlineLevel="0" collapsed="false">
      <c r="A188" s="2" t="str">
        <f aca="false">HYPERLINK("https://www.fabsurplus.com/sdi_catalog/salesItemDetails.do?id=108007")</f>
        <v>https://www.fabsurplus.com/sdi_catalog/salesItemDetails.do?id=108007</v>
      </c>
      <c r="B188" s="2" t="s">
        <v>745</v>
      </c>
      <c r="C188" s="2" t="s">
        <v>742</v>
      </c>
      <c r="D188" s="2" t="s">
        <v>746</v>
      </c>
      <c r="E188" s="2" t="s">
        <v>747</v>
      </c>
      <c r="F188" s="2" t="s">
        <v>61</v>
      </c>
      <c r="G188" s="2" t="s">
        <v>28</v>
      </c>
      <c r="H188" s="2" t="s">
        <v>35</v>
      </c>
      <c r="I188" s="2"/>
      <c r="J188" s="2"/>
    </row>
    <row r="189" customFormat="false" ht="14.25" hidden="false" customHeight="true" outlineLevel="0" collapsed="false">
      <c r="A189" s="2" t="str">
        <f aca="false">HYPERLINK("https://www.fabsurplus.com/sdi_catalog/salesItemDetails.do?id=108837")</f>
        <v>https://www.fabsurplus.com/sdi_catalog/salesItemDetails.do?id=108837</v>
      </c>
      <c r="B189" s="2" t="s">
        <v>748</v>
      </c>
      <c r="C189" s="2" t="s">
        <v>749</v>
      </c>
      <c r="D189" s="2" t="s">
        <v>750</v>
      </c>
      <c r="E189" s="2" t="s">
        <v>751</v>
      </c>
      <c r="F189" s="2" t="s">
        <v>22</v>
      </c>
      <c r="G189" s="2"/>
      <c r="H189" s="2"/>
      <c r="I189" s="2"/>
      <c r="J189" s="2" t="s">
        <v>46</v>
      </c>
    </row>
    <row r="190" customFormat="false" ht="14.25" hidden="false" customHeight="true" outlineLevel="0" collapsed="false">
      <c r="A190" s="5" t="str">
        <f aca="false">HYPERLINK("https://www.fabsurplus.com/sdi_catalog/salesItemDetails.do?id=106895")</f>
        <v>https://www.fabsurplus.com/sdi_catalog/salesItemDetails.do?id=106895</v>
      </c>
      <c r="B190" s="5" t="s">
        <v>752</v>
      </c>
      <c r="C190" s="5" t="s">
        <v>753</v>
      </c>
      <c r="D190" s="5" t="s">
        <v>754</v>
      </c>
      <c r="E190" s="5" t="s">
        <v>755</v>
      </c>
      <c r="F190" s="5" t="s">
        <v>22</v>
      </c>
      <c r="G190" s="5"/>
      <c r="H190" s="5" t="s">
        <v>35</v>
      </c>
      <c r="I190" s="5"/>
      <c r="J190" s="5"/>
    </row>
    <row r="191" customFormat="false" ht="14.25" hidden="false" customHeight="true" outlineLevel="0" collapsed="false">
      <c r="A191" s="2" t="str">
        <f aca="false">HYPERLINK("https://www.fabsurplus.com/sdi_catalog/salesItemDetails.do?id=106484")</f>
        <v>https://www.fabsurplus.com/sdi_catalog/salesItemDetails.do?id=106484</v>
      </c>
      <c r="B191" s="2" t="s">
        <v>756</v>
      </c>
      <c r="C191" s="2" t="s">
        <v>757</v>
      </c>
      <c r="D191" s="2" t="s">
        <v>758</v>
      </c>
      <c r="E191" s="2" t="s">
        <v>759</v>
      </c>
      <c r="F191" s="2" t="s">
        <v>22</v>
      </c>
      <c r="G191" s="2" t="s">
        <v>115</v>
      </c>
      <c r="H191" s="2" t="s">
        <v>35</v>
      </c>
      <c r="I191" s="3" t="n">
        <v>36465</v>
      </c>
      <c r="J191" s="2" t="s">
        <v>411</v>
      </c>
    </row>
    <row r="192" customFormat="false" ht="14.25" hidden="false" customHeight="true" outlineLevel="0" collapsed="false">
      <c r="A192" s="5" t="str">
        <f aca="false">HYPERLINK("https://www.fabsurplus.com/sdi_catalog/salesItemDetails.do?id=108762")</f>
        <v>https://www.fabsurplus.com/sdi_catalog/salesItemDetails.do?id=108762</v>
      </c>
      <c r="B192" s="5" t="s">
        <v>760</v>
      </c>
      <c r="C192" s="5" t="s">
        <v>761</v>
      </c>
      <c r="D192" s="5" t="s">
        <v>762</v>
      </c>
      <c r="E192" s="5" t="s">
        <v>763</v>
      </c>
      <c r="F192" s="5" t="s">
        <v>22</v>
      </c>
      <c r="G192" s="5" t="s">
        <v>89</v>
      </c>
      <c r="H192" s="5" t="s">
        <v>16</v>
      </c>
      <c r="I192" s="5"/>
      <c r="J192" s="7" t="s">
        <v>764</v>
      </c>
    </row>
    <row r="193" customFormat="false" ht="14.25" hidden="false" customHeight="true" outlineLevel="0" collapsed="false">
      <c r="A193" s="2" t="str">
        <f aca="false">HYPERLINK("https://www.fabsurplus.com/sdi_catalog/salesItemDetails.do?id=108763")</f>
        <v>https://www.fabsurplus.com/sdi_catalog/salesItemDetails.do?id=108763</v>
      </c>
      <c r="B193" s="2" t="s">
        <v>765</v>
      </c>
      <c r="C193" s="2" t="s">
        <v>761</v>
      </c>
      <c r="D193" s="2" t="s">
        <v>766</v>
      </c>
      <c r="E193" s="2" t="s">
        <v>767</v>
      </c>
      <c r="F193" s="2" t="s">
        <v>22</v>
      </c>
      <c r="G193" s="2" t="s">
        <v>95</v>
      </c>
      <c r="H193" s="2" t="s">
        <v>16</v>
      </c>
      <c r="I193" s="2"/>
      <c r="J193" s="4" t="s">
        <v>768</v>
      </c>
    </row>
    <row r="194" customFormat="false" ht="14.25" hidden="false" customHeight="true" outlineLevel="0" collapsed="false">
      <c r="A194" s="5" t="str">
        <f aca="false">HYPERLINK("https://www.fabsurplus.com/sdi_catalog/salesItemDetails.do?id=106485")</f>
        <v>https://www.fabsurplus.com/sdi_catalog/salesItemDetails.do?id=106485</v>
      </c>
      <c r="B194" s="5" t="s">
        <v>769</v>
      </c>
      <c r="C194" s="5" t="s">
        <v>770</v>
      </c>
      <c r="D194" s="5" t="s">
        <v>771</v>
      </c>
      <c r="E194" s="5" t="s">
        <v>772</v>
      </c>
      <c r="F194" s="5" t="s">
        <v>22</v>
      </c>
      <c r="G194" s="5" t="s">
        <v>28</v>
      </c>
      <c r="H194" s="5" t="s">
        <v>35</v>
      </c>
      <c r="I194" s="6" t="n">
        <v>34851</v>
      </c>
      <c r="J194" s="5" t="s">
        <v>264</v>
      </c>
    </row>
    <row r="195" customFormat="false" ht="14.25" hidden="false" customHeight="true" outlineLevel="0" collapsed="false">
      <c r="A195" s="5" t="str">
        <f aca="false">HYPERLINK("https://www.fabsurplus.com/sdi_catalog/salesItemDetails.do?id=109017")</f>
        <v>https://www.fabsurplus.com/sdi_catalog/salesItemDetails.do?id=109017</v>
      </c>
      <c r="B195" s="5" t="s">
        <v>773</v>
      </c>
      <c r="C195" s="5" t="s">
        <v>774</v>
      </c>
      <c r="D195" s="5" t="s">
        <v>775</v>
      </c>
      <c r="E195" s="5" t="s">
        <v>776</v>
      </c>
      <c r="F195" s="5" t="s">
        <v>22</v>
      </c>
      <c r="G195" s="5"/>
      <c r="H195" s="5" t="s">
        <v>35</v>
      </c>
      <c r="I195" s="5"/>
      <c r="J195" s="7" t="s">
        <v>777</v>
      </c>
    </row>
    <row r="196" customFormat="false" ht="14.25" hidden="false" customHeight="true" outlineLevel="0" collapsed="false">
      <c r="A196" s="2" t="str">
        <f aca="false">HYPERLINK("https://www.fabsurplus.com/sdi_catalog/salesItemDetails.do?id=106486")</f>
        <v>https://www.fabsurplus.com/sdi_catalog/salesItemDetails.do?id=106486</v>
      </c>
      <c r="B196" s="2" t="s">
        <v>778</v>
      </c>
      <c r="C196" s="2" t="s">
        <v>779</v>
      </c>
      <c r="D196" s="2" t="s">
        <v>780</v>
      </c>
      <c r="E196" s="2" t="s">
        <v>781</v>
      </c>
      <c r="F196" s="2" t="s">
        <v>22</v>
      </c>
      <c r="G196" s="2" t="s">
        <v>115</v>
      </c>
      <c r="H196" s="2" t="s">
        <v>16</v>
      </c>
      <c r="I196" s="3" t="n">
        <v>43282</v>
      </c>
      <c r="J196" s="2" t="s">
        <v>411</v>
      </c>
    </row>
    <row r="197" customFormat="false" ht="14.25" hidden="false" customHeight="true" outlineLevel="0" collapsed="false">
      <c r="A197" s="5" t="str">
        <f aca="false">HYPERLINK("https://www.fabsurplus.com/sdi_catalog/salesItemDetails.do?id=106487")</f>
        <v>https://www.fabsurplus.com/sdi_catalog/salesItemDetails.do?id=106487</v>
      </c>
      <c r="B197" s="5" t="s">
        <v>782</v>
      </c>
      <c r="C197" s="5" t="s">
        <v>779</v>
      </c>
      <c r="D197" s="5" t="s">
        <v>783</v>
      </c>
      <c r="E197" s="5" t="s">
        <v>784</v>
      </c>
      <c r="F197" s="5" t="s">
        <v>22</v>
      </c>
      <c r="G197" s="5" t="s">
        <v>115</v>
      </c>
      <c r="H197" s="5" t="s">
        <v>16</v>
      </c>
      <c r="I197" s="5"/>
      <c r="J197" s="5" t="s">
        <v>567</v>
      </c>
    </row>
    <row r="198" customFormat="false" ht="14.25" hidden="false" customHeight="true" outlineLevel="0" collapsed="false">
      <c r="A198" s="2" t="str">
        <f aca="false">HYPERLINK("https://www.fabsurplus.com/sdi_catalog/salesItemDetails.do?id=106488")</f>
        <v>https://www.fabsurplus.com/sdi_catalog/salesItemDetails.do?id=106488</v>
      </c>
      <c r="B198" s="2" t="s">
        <v>785</v>
      </c>
      <c r="C198" s="2" t="s">
        <v>779</v>
      </c>
      <c r="D198" s="2" t="s">
        <v>786</v>
      </c>
      <c r="E198" s="2" t="s">
        <v>787</v>
      </c>
      <c r="F198" s="2" t="s">
        <v>22</v>
      </c>
      <c r="G198" s="2" t="s">
        <v>115</v>
      </c>
      <c r="H198" s="2" t="s">
        <v>16</v>
      </c>
      <c r="I198" s="3" t="n">
        <v>37043</v>
      </c>
      <c r="J198" s="2" t="s">
        <v>788</v>
      </c>
    </row>
    <row r="199" customFormat="false" ht="14.25" hidden="false" customHeight="true" outlineLevel="0" collapsed="false">
      <c r="A199" s="5" t="str">
        <f aca="false">HYPERLINK("https://www.fabsurplus.com/sdi_catalog/salesItemDetails.do?id=107008")</f>
        <v>https://www.fabsurplus.com/sdi_catalog/salesItemDetails.do?id=107008</v>
      </c>
      <c r="B199" s="5" t="s">
        <v>789</v>
      </c>
      <c r="C199" s="5" t="s">
        <v>790</v>
      </c>
      <c r="D199" s="5" t="s">
        <v>791</v>
      </c>
      <c r="E199" s="5" t="s">
        <v>792</v>
      </c>
      <c r="F199" s="5" t="s">
        <v>22</v>
      </c>
      <c r="G199" s="5" t="s">
        <v>89</v>
      </c>
      <c r="H199" s="5" t="s">
        <v>35</v>
      </c>
      <c r="I199" s="6" t="n">
        <v>38047</v>
      </c>
      <c r="J199" s="7" t="s">
        <v>793</v>
      </c>
    </row>
    <row r="200" customFormat="false" ht="14.25" hidden="false" customHeight="true" outlineLevel="0" collapsed="false">
      <c r="A200" s="5" t="str">
        <f aca="false">HYPERLINK("https://www.fabsurplus.com/sdi_catalog/salesItemDetails.do?id=108843")</f>
        <v>https://www.fabsurplus.com/sdi_catalog/salesItemDetails.do?id=108843</v>
      </c>
      <c r="B200" s="5" t="s">
        <v>794</v>
      </c>
      <c r="C200" s="5" t="s">
        <v>795</v>
      </c>
      <c r="D200" s="5" t="s">
        <v>796</v>
      </c>
      <c r="E200" s="5" t="s">
        <v>797</v>
      </c>
      <c r="F200" s="5" t="s">
        <v>22</v>
      </c>
      <c r="G200" s="5"/>
      <c r="H200" s="5"/>
      <c r="I200" s="5"/>
      <c r="J200" s="5" t="s">
        <v>46</v>
      </c>
    </row>
    <row r="201" customFormat="false" ht="14.25" hidden="false" customHeight="true" outlineLevel="0" collapsed="false">
      <c r="A201" s="2" t="str">
        <f aca="false">HYPERLINK("https://www.fabsurplus.com/sdi_catalog/salesItemDetails.do?id=106492")</f>
        <v>https://www.fabsurplus.com/sdi_catalog/salesItemDetails.do?id=106492</v>
      </c>
      <c r="B201" s="2" t="s">
        <v>798</v>
      </c>
      <c r="C201" s="2" t="s">
        <v>799</v>
      </c>
      <c r="D201" s="2"/>
      <c r="E201" s="2" t="s">
        <v>800</v>
      </c>
      <c r="F201" s="2" t="s">
        <v>22</v>
      </c>
      <c r="G201" s="2" t="s">
        <v>28</v>
      </c>
      <c r="H201" s="2" t="s">
        <v>16</v>
      </c>
      <c r="I201" s="2"/>
      <c r="J201" s="2" t="s">
        <v>260</v>
      </c>
    </row>
    <row r="202" customFormat="false" ht="14.25" hidden="false" customHeight="true" outlineLevel="0" collapsed="false">
      <c r="A202" s="5" t="str">
        <f aca="false">HYPERLINK("https://www.fabsurplus.com/sdi_catalog/salesItemDetails.do?id=108846")</f>
        <v>https://www.fabsurplus.com/sdi_catalog/salesItemDetails.do?id=108846</v>
      </c>
      <c r="B202" s="5" t="s">
        <v>801</v>
      </c>
      <c r="C202" s="5" t="s">
        <v>802</v>
      </c>
      <c r="D202" s="5" t="s">
        <v>803</v>
      </c>
      <c r="E202" s="5" t="s">
        <v>804</v>
      </c>
      <c r="F202" s="5" t="s">
        <v>22</v>
      </c>
      <c r="G202" s="5" t="s">
        <v>805</v>
      </c>
      <c r="H202" s="5"/>
      <c r="I202" s="5"/>
      <c r="J202" s="5" t="s">
        <v>46</v>
      </c>
    </row>
    <row r="203" customFormat="false" ht="14.25" hidden="false" customHeight="true" outlineLevel="0" collapsed="false">
      <c r="A203" s="2" t="str">
        <f aca="false">HYPERLINK("https://www.fabsurplus.com/sdi_catalog/salesItemDetails.do?id=108847")</f>
        <v>https://www.fabsurplus.com/sdi_catalog/salesItemDetails.do?id=108847</v>
      </c>
      <c r="B203" s="2" t="s">
        <v>806</v>
      </c>
      <c r="C203" s="2" t="s">
        <v>807</v>
      </c>
      <c r="D203" s="2" t="s">
        <v>808</v>
      </c>
      <c r="E203" s="2" t="s">
        <v>809</v>
      </c>
      <c r="F203" s="2" t="s">
        <v>22</v>
      </c>
      <c r="G203" s="2"/>
      <c r="H203" s="2"/>
      <c r="I203" s="2"/>
      <c r="J203" s="2" t="s">
        <v>46</v>
      </c>
    </row>
    <row r="204" customFormat="false" ht="14.25" hidden="false" customHeight="true" outlineLevel="0" collapsed="false">
      <c r="A204" s="5" t="str">
        <f aca="false">HYPERLINK("https://www.fabsurplus.com/sdi_catalog/salesItemDetails.do?id=106496")</f>
        <v>https://www.fabsurplus.com/sdi_catalog/salesItemDetails.do?id=106496</v>
      </c>
      <c r="B204" s="5" t="s">
        <v>810</v>
      </c>
      <c r="C204" s="5" t="s">
        <v>811</v>
      </c>
      <c r="D204" s="5" t="s">
        <v>812</v>
      </c>
      <c r="E204" s="5" t="s">
        <v>813</v>
      </c>
      <c r="F204" s="5" t="s">
        <v>22</v>
      </c>
      <c r="G204" s="5" t="s">
        <v>115</v>
      </c>
      <c r="H204" s="5"/>
      <c r="I204" s="5"/>
      <c r="J204" s="5" t="s">
        <v>349</v>
      </c>
    </row>
    <row r="205" customFormat="false" ht="14.25" hidden="false" customHeight="true" outlineLevel="0" collapsed="false">
      <c r="A205" s="2" t="str">
        <f aca="false">HYPERLINK("https://www.fabsurplus.com/sdi_catalog/salesItemDetails.do?id=106495")</f>
        <v>https://www.fabsurplus.com/sdi_catalog/salesItemDetails.do?id=106495</v>
      </c>
      <c r="B205" s="2" t="s">
        <v>814</v>
      </c>
      <c r="C205" s="2" t="s">
        <v>811</v>
      </c>
      <c r="D205" s="2" t="s">
        <v>812</v>
      </c>
      <c r="E205" s="2" t="s">
        <v>813</v>
      </c>
      <c r="F205" s="2" t="s">
        <v>22</v>
      </c>
      <c r="G205" s="2" t="s">
        <v>115</v>
      </c>
      <c r="H205" s="2"/>
      <c r="I205" s="2"/>
      <c r="J205" s="2" t="s">
        <v>349</v>
      </c>
    </row>
    <row r="206" customFormat="false" ht="14.25" hidden="false" customHeight="true" outlineLevel="0" collapsed="false">
      <c r="A206" s="5" t="str">
        <f aca="false">HYPERLINK("https://www.fabsurplus.com/sdi_catalog/salesItemDetails.do?id=108848")</f>
        <v>https://www.fabsurplus.com/sdi_catalog/salesItemDetails.do?id=108848</v>
      </c>
      <c r="B206" s="5" t="s">
        <v>815</v>
      </c>
      <c r="C206" s="5" t="s">
        <v>816</v>
      </c>
      <c r="D206" s="5" t="s">
        <v>817</v>
      </c>
      <c r="E206" s="5" t="s">
        <v>818</v>
      </c>
      <c r="F206" s="5" t="s">
        <v>22</v>
      </c>
      <c r="G206" s="5"/>
      <c r="H206" s="5"/>
      <c r="I206" s="5"/>
      <c r="J206" s="5" t="s">
        <v>46</v>
      </c>
    </row>
    <row r="207" customFormat="false" ht="14.25" hidden="false" customHeight="true" outlineLevel="0" collapsed="false">
      <c r="A207" s="5" t="str">
        <f aca="false">HYPERLINK("https://www.fabsurplus.com/sdi_catalog/salesItemDetails.do?id=108767")</f>
        <v>https://www.fabsurplus.com/sdi_catalog/salesItemDetails.do?id=108767</v>
      </c>
      <c r="B207" s="5" t="s">
        <v>819</v>
      </c>
      <c r="C207" s="5" t="s">
        <v>820</v>
      </c>
      <c r="D207" s="5" t="s">
        <v>821</v>
      </c>
      <c r="E207" s="5" t="s">
        <v>822</v>
      </c>
      <c r="F207" s="5" t="s">
        <v>22</v>
      </c>
      <c r="G207" s="5" t="s">
        <v>326</v>
      </c>
      <c r="H207" s="5" t="s">
        <v>16</v>
      </c>
      <c r="I207" s="5"/>
      <c r="J207" s="5"/>
    </row>
    <row r="208" customFormat="false" ht="14.25" hidden="false" customHeight="true" outlineLevel="0" collapsed="false">
      <c r="A208" s="2" t="str">
        <f aca="false">HYPERLINK("https://www.fabsurplus.com/sdi_catalog/salesItemDetails.do?id=108768")</f>
        <v>https://www.fabsurplus.com/sdi_catalog/salesItemDetails.do?id=108768</v>
      </c>
      <c r="B208" s="2" t="s">
        <v>823</v>
      </c>
      <c r="C208" s="2" t="s">
        <v>824</v>
      </c>
      <c r="D208" s="2" t="s">
        <v>825</v>
      </c>
      <c r="E208" s="2" t="s">
        <v>826</v>
      </c>
      <c r="F208" s="2" t="s">
        <v>22</v>
      </c>
      <c r="G208" s="2" t="s">
        <v>827</v>
      </c>
      <c r="H208" s="2" t="s">
        <v>304</v>
      </c>
      <c r="I208" s="2"/>
      <c r="J208" s="4" t="s">
        <v>828</v>
      </c>
    </row>
    <row r="209" customFormat="false" ht="14.25" hidden="false" customHeight="true" outlineLevel="0" collapsed="false">
      <c r="A209" s="2" t="str">
        <f aca="false">HYPERLINK("https://www.fabsurplus.com/sdi_catalog/salesItemDetails.do?id=106497")</f>
        <v>https://www.fabsurplus.com/sdi_catalog/salesItemDetails.do?id=106497</v>
      </c>
      <c r="B209" s="2" t="s">
        <v>829</v>
      </c>
      <c r="C209" s="2" t="s">
        <v>830</v>
      </c>
      <c r="D209" s="2" t="s">
        <v>831</v>
      </c>
      <c r="E209" s="2" t="s">
        <v>832</v>
      </c>
      <c r="F209" s="2" t="s">
        <v>22</v>
      </c>
      <c r="G209" s="2" t="s">
        <v>356</v>
      </c>
      <c r="H209" s="2" t="s">
        <v>16</v>
      </c>
      <c r="I209" s="3" t="n">
        <v>38869</v>
      </c>
      <c r="J209" s="2" t="s">
        <v>411</v>
      </c>
    </row>
    <row r="210" customFormat="false" ht="14.25" hidden="false" customHeight="true" outlineLevel="0" collapsed="false">
      <c r="A210" s="5" t="str">
        <f aca="false">HYPERLINK("https://www.fabsurplus.com/sdi_catalog/salesItemDetails.do?id=106498")</f>
        <v>https://www.fabsurplus.com/sdi_catalog/salesItemDetails.do?id=106498</v>
      </c>
      <c r="B210" s="5" t="s">
        <v>833</v>
      </c>
      <c r="C210" s="5" t="s">
        <v>830</v>
      </c>
      <c r="D210" s="5" t="s">
        <v>831</v>
      </c>
      <c r="E210" s="5" t="s">
        <v>834</v>
      </c>
      <c r="F210" s="5" t="s">
        <v>22</v>
      </c>
      <c r="G210" s="5" t="s">
        <v>115</v>
      </c>
      <c r="H210" s="5"/>
      <c r="I210" s="5"/>
      <c r="J210" s="5" t="s">
        <v>411</v>
      </c>
    </row>
    <row r="211" customFormat="false" ht="14.25" hidden="false" customHeight="true" outlineLevel="0" collapsed="false">
      <c r="A211" s="5" t="str">
        <f aca="false">HYPERLINK("https://www.fabsurplus.com/sdi_catalog/salesItemDetails.do?id=108964")</f>
        <v>https://www.fabsurplus.com/sdi_catalog/salesItemDetails.do?id=108964</v>
      </c>
      <c r="B211" s="5" t="s">
        <v>835</v>
      </c>
      <c r="C211" s="5" t="s">
        <v>836</v>
      </c>
      <c r="D211" s="5" t="s">
        <v>837</v>
      </c>
      <c r="E211" s="5" t="s">
        <v>838</v>
      </c>
      <c r="F211" s="5" t="s">
        <v>22</v>
      </c>
      <c r="G211" s="5" t="s">
        <v>326</v>
      </c>
      <c r="H211" s="5" t="s">
        <v>16</v>
      </c>
      <c r="I211" s="6" t="n">
        <v>43252</v>
      </c>
      <c r="J211" s="7" t="s">
        <v>839</v>
      </c>
    </row>
    <row r="212" customFormat="false" ht="14.25" hidden="false" customHeight="true" outlineLevel="0" collapsed="false">
      <c r="A212" s="2" t="str">
        <f aca="false">HYPERLINK("https://www.fabsurplus.com/sdi_catalog/salesItemDetails.do?id=109024")</f>
        <v>https://www.fabsurplus.com/sdi_catalog/salesItemDetails.do?id=109024</v>
      </c>
      <c r="B212" s="2" t="s">
        <v>840</v>
      </c>
      <c r="C212" s="2" t="s">
        <v>841</v>
      </c>
      <c r="D212" s="2" t="s">
        <v>842</v>
      </c>
      <c r="E212" s="2" t="s">
        <v>843</v>
      </c>
      <c r="F212" s="2" t="s">
        <v>22</v>
      </c>
      <c r="G212" s="2" t="s">
        <v>15</v>
      </c>
      <c r="H212" s="2" t="s">
        <v>16</v>
      </c>
      <c r="I212" s="3" t="n">
        <v>37408</v>
      </c>
      <c r="J212" s="4" t="s">
        <v>844</v>
      </c>
    </row>
    <row r="213" customFormat="false" ht="14.25" hidden="false" customHeight="true" outlineLevel="0" collapsed="false">
      <c r="A213" s="2" t="str">
        <f aca="false">HYPERLINK("https://www.fabsurplus.com/sdi_catalog/salesItemDetails.do?id=106960")</f>
        <v>https://www.fabsurplus.com/sdi_catalog/salesItemDetails.do?id=106960</v>
      </c>
      <c r="B213" s="2" t="s">
        <v>845</v>
      </c>
      <c r="C213" s="2" t="s">
        <v>846</v>
      </c>
      <c r="D213" s="2" t="s">
        <v>847</v>
      </c>
      <c r="E213" s="2" t="s">
        <v>848</v>
      </c>
      <c r="F213" s="2" t="s">
        <v>22</v>
      </c>
      <c r="G213" s="2" t="s">
        <v>140</v>
      </c>
      <c r="H213" s="2" t="s">
        <v>35</v>
      </c>
      <c r="I213" s="3" t="n">
        <v>38504</v>
      </c>
      <c r="J213" s="4" t="s">
        <v>849</v>
      </c>
    </row>
    <row r="214" customFormat="false" ht="14.25" hidden="false" customHeight="true" outlineLevel="0" collapsed="false">
      <c r="A214" s="5" t="str">
        <f aca="false">HYPERLINK("https://www.fabsurplus.com/sdi_catalog/salesItemDetails.do?id=106959")</f>
        <v>https://www.fabsurplus.com/sdi_catalog/salesItemDetails.do?id=106959</v>
      </c>
      <c r="B214" s="5" t="s">
        <v>850</v>
      </c>
      <c r="C214" s="5" t="s">
        <v>846</v>
      </c>
      <c r="D214" s="5" t="s">
        <v>847</v>
      </c>
      <c r="E214" s="5" t="s">
        <v>851</v>
      </c>
      <c r="F214" s="5" t="s">
        <v>22</v>
      </c>
      <c r="G214" s="5" t="s">
        <v>140</v>
      </c>
      <c r="H214" s="5" t="s">
        <v>35</v>
      </c>
      <c r="I214" s="6" t="n">
        <v>38504</v>
      </c>
      <c r="J214" s="7" t="s">
        <v>852</v>
      </c>
    </row>
    <row r="215" customFormat="false" ht="14.25" hidden="false" customHeight="true" outlineLevel="0" collapsed="false">
      <c r="A215" s="5" t="str">
        <f aca="false">HYPERLINK("https://www.fabsurplus.com/sdi_catalog/salesItemDetails.do?id=107027")</f>
        <v>https://www.fabsurplus.com/sdi_catalog/salesItemDetails.do?id=107027</v>
      </c>
      <c r="B215" s="5" t="s">
        <v>853</v>
      </c>
      <c r="C215" s="5" t="s">
        <v>854</v>
      </c>
      <c r="D215" s="5" t="s">
        <v>855</v>
      </c>
      <c r="E215" s="5" t="s">
        <v>856</v>
      </c>
      <c r="F215" s="5" t="s">
        <v>22</v>
      </c>
      <c r="G215" s="5" t="s">
        <v>15</v>
      </c>
      <c r="H215" s="5" t="s">
        <v>16</v>
      </c>
      <c r="I215" s="6" t="n">
        <v>40391</v>
      </c>
      <c r="J215" s="7" t="s">
        <v>857</v>
      </c>
    </row>
    <row r="216" customFormat="false" ht="14.25" hidden="false" customHeight="true" outlineLevel="0" collapsed="false">
      <c r="A216" s="5" t="str">
        <f aca="false">HYPERLINK("https://www.fabsurplus.com/sdi_catalog/salesItemDetails.do?id=107009")</f>
        <v>https://www.fabsurplus.com/sdi_catalog/salesItemDetails.do?id=107009</v>
      </c>
      <c r="B216" s="5" t="s">
        <v>858</v>
      </c>
      <c r="C216" s="5" t="s">
        <v>859</v>
      </c>
      <c r="D216" s="5" t="s">
        <v>860</v>
      </c>
      <c r="E216" s="5" t="s">
        <v>861</v>
      </c>
      <c r="F216" s="5" t="s">
        <v>22</v>
      </c>
      <c r="G216" s="5" t="s">
        <v>336</v>
      </c>
      <c r="H216" s="5" t="s">
        <v>35</v>
      </c>
      <c r="I216" s="6" t="n">
        <v>34851</v>
      </c>
      <c r="J216" s="7" t="s">
        <v>862</v>
      </c>
    </row>
    <row r="217" customFormat="false" ht="14.25" hidden="false" customHeight="true" outlineLevel="0" collapsed="false">
      <c r="A217" s="5" t="str">
        <f aca="false">HYPERLINK("https://www.fabsurplus.com/sdi_catalog/salesItemDetails.do?id=108852")</f>
        <v>https://www.fabsurplus.com/sdi_catalog/salesItemDetails.do?id=108852</v>
      </c>
      <c r="B217" s="5" t="s">
        <v>863</v>
      </c>
      <c r="C217" s="5" t="s">
        <v>864</v>
      </c>
      <c r="D217" s="5" t="s">
        <v>865</v>
      </c>
      <c r="E217" s="5" t="s">
        <v>866</v>
      </c>
      <c r="F217" s="5" t="s">
        <v>22</v>
      </c>
      <c r="G217" s="5"/>
      <c r="H217" s="5"/>
      <c r="I217" s="5"/>
      <c r="J217" s="5" t="s">
        <v>46</v>
      </c>
    </row>
    <row r="218" customFormat="false" ht="14.25" hidden="false" customHeight="true" outlineLevel="0" collapsed="false">
      <c r="A218" s="5" t="str">
        <f aca="false">HYPERLINK("https://www.fabsurplus.com/sdi_catalog/salesItemDetails.do?id=108853")</f>
        <v>https://www.fabsurplus.com/sdi_catalog/salesItemDetails.do?id=108853</v>
      </c>
      <c r="B218" s="5" t="s">
        <v>867</v>
      </c>
      <c r="C218" s="5" t="s">
        <v>868</v>
      </c>
      <c r="D218" s="5" t="s">
        <v>869</v>
      </c>
      <c r="E218" s="5" t="s">
        <v>247</v>
      </c>
      <c r="F218" s="5" t="s">
        <v>22</v>
      </c>
      <c r="G218" s="5"/>
      <c r="H218" s="5"/>
      <c r="I218" s="5"/>
      <c r="J218" s="5" t="s">
        <v>46</v>
      </c>
    </row>
    <row r="219" customFormat="false" ht="14.25" hidden="false" customHeight="true" outlineLevel="0" collapsed="false">
      <c r="A219" s="5" t="str">
        <f aca="false">HYPERLINK("https://www.fabsurplus.com/sdi_catalog/salesItemDetails.do?id=108965")</f>
        <v>https://www.fabsurplus.com/sdi_catalog/salesItemDetails.do?id=108965</v>
      </c>
      <c r="B219" s="5" t="s">
        <v>870</v>
      </c>
      <c r="C219" s="5" t="s">
        <v>871</v>
      </c>
      <c r="D219" s="5" t="s">
        <v>872</v>
      </c>
      <c r="E219" s="5" t="s">
        <v>873</v>
      </c>
      <c r="F219" s="5" t="s">
        <v>22</v>
      </c>
      <c r="G219" s="5" t="s">
        <v>74</v>
      </c>
      <c r="H219" s="5" t="s">
        <v>16</v>
      </c>
      <c r="I219" s="5"/>
      <c r="J219" s="7" t="s">
        <v>874</v>
      </c>
    </row>
    <row r="220" customFormat="false" ht="14.25" hidden="false" customHeight="true" outlineLevel="0" collapsed="false">
      <c r="A220" s="2" t="str">
        <f aca="false">HYPERLINK("https://www.fabsurplus.com/sdi_catalog/salesItemDetails.do?id=106503")</f>
        <v>https://www.fabsurplus.com/sdi_catalog/salesItemDetails.do?id=106503</v>
      </c>
      <c r="B220" s="2" t="s">
        <v>875</v>
      </c>
      <c r="C220" s="2" t="s">
        <v>871</v>
      </c>
      <c r="D220" s="2" t="s">
        <v>876</v>
      </c>
      <c r="E220" s="2" t="s">
        <v>877</v>
      </c>
      <c r="F220" s="2" t="s">
        <v>22</v>
      </c>
      <c r="G220" s="2" t="s">
        <v>115</v>
      </c>
      <c r="H220" s="2" t="s">
        <v>16</v>
      </c>
      <c r="I220" s="2"/>
      <c r="J220" s="2" t="s">
        <v>264</v>
      </c>
    </row>
    <row r="221" customFormat="false" ht="14.25" hidden="false" customHeight="true" outlineLevel="0" collapsed="false">
      <c r="A221" s="2" t="str">
        <f aca="false">HYPERLINK("https://www.fabsurplus.com/sdi_catalog/salesItemDetails.do?id=108643")</f>
        <v>https://www.fabsurplus.com/sdi_catalog/salesItemDetails.do?id=108643</v>
      </c>
      <c r="B221" s="2" t="s">
        <v>878</v>
      </c>
      <c r="C221" s="2" t="s">
        <v>871</v>
      </c>
      <c r="D221" s="2" t="s">
        <v>879</v>
      </c>
      <c r="E221" s="2" t="s">
        <v>880</v>
      </c>
      <c r="F221" s="2" t="s">
        <v>22</v>
      </c>
      <c r="G221" s="2" t="s">
        <v>115</v>
      </c>
      <c r="H221" s="2" t="s">
        <v>35</v>
      </c>
      <c r="I221" s="3" t="n">
        <v>38869</v>
      </c>
      <c r="J221" s="4" t="s">
        <v>881</v>
      </c>
    </row>
    <row r="222" customFormat="false" ht="14.25" hidden="false" customHeight="true" outlineLevel="0" collapsed="false">
      <c r="A222" s="5" t="str">
        <f aca="false">HYPERLINK("https://www.fabsurplus.com/sdi_catalog/salesItemDetails.do?id=108924")</f>
        <v>https://www.fabsurplus.com/sdi_catalog/salesItemDetails.do?id=108924</v>
      </c>
      <c r="B222" s="5" t="s">
        <v>882</v>
      </c>
      <c r="C222" s="5" t="s">
        <v>871</v>
      </c>
      <c r="D222" s="5" t="s">
        <v>883</v>
      </c>
      <c r="E222" s="5" t="s">
        <v>308</v>
      </c>
      <c r="F222" s="5" t="s">
        <v>22</v>
      </c>
      <c r="G222" s="5" t="s">
        <v>15</v>
      </c>
      <c r="H222" s="5" t="s">
        <v>35</v>
      </c>
      <c r="I222" s="5"/>
      <c r="J222" s="5"/>
    </row>
    <row r="223" customFormat="false" ht="14.25" hidden="false" customHeight="true" outlineLevel="0" collapsed="false">
      <c r="A223" s="5" t="str">
        <f aca="false">HYPERLINK("https://www.fabsurplus.com/sdi_catalog/salesItemDetails.do?id=108904")</f>
        <v>https://www.fabsurplus.com/sdi_catalog/salesItemDetails.do?id=108904</v>
      </c>
      <c r="B223" s="5" t="s">
        <v>884</v>
      </c>
      <c r="C223" s="5" t="s">
        <v>871</v>
      </c>
      <c r="D223" s="5" t="s">
        <v>885</v>
      </c>
      <c r="E223" s="5" t="s">
        <v>886</v>
      </c>
      <c r="F223" s="5" t="s">
        <v>22</v>
      </c>
      <c r="G223" s="5" t="s">
        <v>15</v>
      </c>
      <c r="H223" s="5" t="s">
        <v>35</v>
      </c>
      <c r="I223" s="6" t="n">
        <v>38473</v>
      </c>
      <c r="J223" s="7" t="s">
        <v>887</v>
      </c>
    </row>
    <row r="224" customFormat="false" ht="14.25" hidden="false" customHeight="true" outlineLevel="0" collapsed="false">
      <c r="A224" s="2" t="str">
        <f aca="false">HYPERLINK("https://www.fabsurplus.com/sdi_catalog/salesItemDetails.do?id=108854")</f>
        <v>https://www.fabsurplus.com/sdi_catalog/salesItemDetails.do?id=108854</v>
      </c>
      <c r="B224" s="2" t="s">
        <v>888</v>
      </c>
      <c r="C224" s="2" t="s">
        <v>889</v>
      </c>
      <c r="D224" s="2" t="s">
        <v>890</v>
      </c>
      <c r="E224" s="2" t="s">
        <v>891</v>
      </c>
      <c r="F224" s="2" t="s">
        <v>22</v>
      </c>
      <c r="G224" s="2"/>
      <c r="H224" s="2"/>
      <c r="I224" s="2"/>
      <c r="J224" s="2" t="s">
        <v>46</v>
      </c>
    </row>
    <row r="225" customFormat="false" ht="14.25" hidden="false" customHeight="true" outlineLevel="0" collapsed="false">
      <c r="A225" s="2" t="str">
        <f aca="false">HYPERLINK("https://www.fabsurplus.com/sdi_catalog/salesItemDetails.do?id=108789")</f>
        <v>https://www.fabsurplus.com/sdi_catalog/salesItemDetails.do?id=108789</v>
      </c>
      <c r="B225" s="2" t="s">
        <v>892</v>
      </c>
      <c r="C225" s="2" t="s">
        <v>871</v>
      </c>
      <c r="D225" s="2" t="s">
        <v>893</v>
      </c>
      <c r="E225" s="2" t="s">
        <v>880</v>
      </c>
      <c r="F225" s="2" t="s">
        <v>22</v>
      </c>
      <c r="G225" s="2" t="s">
        <v>894</v>
      </c>
      <c r="H225" s="2" t="s">
        <v>16</v>
      </c>
      <c r="I225" s="2"/>
      <c r="J225" s="4" t="s">
        <v>895</v>
      </c>
    </row>
    <row r="226" customFormat="false" ht="14.25" hidden="false" customHeight="true" outlineLevel="0" collapsed="false">
      <c r="A226" s="2" t="str">
        <f aca="false">HYPERLINK("https://www.fabsurplus.com/sdi_catalog/salesItemDetails.do?id=108855")</f>
        <v>https://www.fabsurplus.com/sdi_catalog/salesItemDetails.do?id=108855</v>
      </c>
      <c r="B226" s="2" t="s">
        <v>896</v>
      </c>
      <c r="C226" s="2" t="s">
        <v>889</v>
      </c>
      <c r="D226" s="2" t="s">
        <v>893</v>
      </c>
      <c r="E226" s="2" t="s">
        <v>897</v>
      </c>
      <c r="F226" s="2" t="s">
        <v>22</v>
      </c>
      <c r="G226" s="2"/>
      <c r="H226" s="2"/>
      <c r="I226" s="2"/>
      <c r="J226" s="2" t="s">
        <v>46</v>
      </c>
    </row>
    <row r="227" customFormat="false" ht="14.25" hidden="false" customHeight="true" outlineLevel="0" collapsed="false">
      <c r="A227" s="5" t="str">
        <f aca="false">HYPERLINK("https://www.fabsurplus.com/sdi_catalog/salesItemDetails.do?id=108790")</f>
        <v>https://www.fabsurplus.com/sdi_catalog/salesItemDetails.do?id=108790</v>
      </c>
      <c r="B227" s="5" t="s">
        <v>898</v>
      </c>
      <c r="C227" s="5" t="s">
        <v>889</v>
      </c>
      <c r="D227" s="5" t="s">
        <v>899</v>
      </c>
      <c r="E227" s="5" t="s">
        <v>880</v>
      </c>
      <c r="F227" s="5" t="s">
        <v>22</v>
      </c>
      <c r="G227" s="5" t="s">
        <v>894</v>
      </c>
      <c r="H227" s="5" t="s">
        <v>16</v>
      </c>
      <c r="I227" s="5"/>
      <c r="J227" s="7" t="s">
        <v>900</v>
      </c>
    </row>
    <row r="228" customFormat="false" ht="14.25" hidden="false" customHeight="true" outlineLevel="0" collapsed="false">
      <c r="A228" s="5" t="str">
        <f aca="false">HYPERLINK("https://www.fabsurplus.com/sdi_catalog/salesItemDetails.do?id=108772")</f>
        <v>https://www.fabsurplus.com/sdi_catalog/salesItemDetails.do?id=108772</v>
      </c>
      <c r="B228" s="5" t="s">
        <v>901</v>
      </c>
      <c r="C228" s="5" t="s">
        <v>871</v>
      </c>
      <c r="D228" s="5" t="s">
        <v>902</v>
      </c>
      <c r="E228" s="5" t="s">
        <v>903</v>
      </c>
      <c r="F228" s="5" t="s">
        <v>22</v>
      </c>
      <c r="G228" s="5" t="s">
        <v>95</v>
      </c>
      <c r="H228" s="5" t="s">
        <v>16</v>
      </c>
      <c r="I228" s="6" t="n">
        <v>34455</v>
      </c>
      <c r="J228" s="5" t="s">
        <v>904</v>
      </c>
    </row>
    <row r="229" customFormat="false" ht="14.25" hidden="false" customHeight="true" outlineLevel="0" collapsed="false">
      <c r="A229" s="5" t="str">
        <f aca="false">HYPERLINK("https://www.fabsurplus.com/sdi_catalog/salesItemDetails.do?id=108784")</f>
        <v>https://www.fabsurplus.com/sdi_catalog/salesItemDetails.do?id=108784</v>
      </c>
      <c r="B229" s="5" t="s">
        <v>905</v>
      </c>
      <c r="C229" s="5" t="s">
        <v>871</v>
      </c>
      <c r="D229" s="5" t="s">
        <v>906</v>
      </c>
      <c r="E229" s="5" t="s">
        <v>907</v>
      </c>
      <c r="F229" s="5" t="s">
        <v>22</v>
      </c>
      <c r="G229" s="5" t="s">
        <v>28</v>
      </c>
      <c r="H229" s="5" t="s">
        <v>16</v>
      </c>
      <c r="I229" s="6" t="n">
        <v>35551</v>
      </c>
      <c r="J229" s="7" t="s">
        <v>908</v>
      </c>
    </row>
    <row r="230" customFormat="false" ht="14.25" hidden="false" customHeight="true" outlineLevel="0" collapsed="false">
      <c r="A230" s="5" t="str">
        <f aca="false">HYPERLINK("https://www.fabsurplus.com/sdi_catalog/salesItemDetails.do?id=108967")</f>
        <v>https://www.fabsurplus.com/sdi_catalog/salesItemDetails.do?id=108967</v>
      </c>
      <c r="B230" s="5" t="s">
        <v>909</v>
      </c>
      <c r="C230" s="5" t="s">
        <v>910</v>
      </c>
      <c r="D230" s="5" t="s">
        <v>911</v>
      </c>
      <c r="E230" s="5" t="s">
        <v>912</v>
      </c>
      <c r="F230" s="5" t="s">
        <v>22</v>
      </c>
      <c r="G230" s="5" t="s">
        <v>15</v>
      </c>
      <c r="H230" s="5" t="s">
        <v>16</v>
      </c>
      <c r="I230" s="6" t="n">
        <v>43101</v>
      </c>
      <c r="J230" s="7" t="s">
        <v>913</v>
      </c>
    </row>
    <row r="231" customFormat="false" ht="14.25" hidden="false" customHeight="true" outlineLevel="0" collapsed="false">
      <c r="A231" s="2" t="str">
        <f aca="false">HYPERLINK("https://www.fabsurplus.com/sdi_catalog/salesItemDetails.do?id=106513")</f>
        <v>https://www.fabsurplus.com/sdi_catalog/salesItemDetails.do?id=106513</v>
      </c>
      <c r="B231" s="2" t="s">
        <v>914</v>
      </c>
      <c r="C231" s="2" t="s">
        <v>915</v>
      </c>
      <c r="D231" s="2" t="s">
        <v>916</v>
      </c>
      <c r="E231" s="2" t="s">
        <v>917</v>
      </c>
      <c r="F231" s="2" t="s">
        <v>22</v>
      </c>
      <c r="G231" s="2" t="s">
        <v>115</v>
      </c>
      <c r="H231" s="2" t="s">
        <v>35</v>
      </c>
      <c r="I231" s="2"/>
      <c r="J231" s="2" t="s">
        <v>260</v>
      </c>
    </row>
    <row r="232" customFormat="false" ht="14.25" hidden="false" customHeight="true" outlineLevel="0" collapsed="false">
      <c r="A232" s="5" t="str">
        <f aca="false">HYPERLINK("https://www.fabsurplus.com/sdi_catalog/salesItemDetails.do?id=108856")</f>
        <v>https://www.fabsurplus.com/sdi_catalog/salesItemDetails.do?id=108856</v>
      </c>
      <c r="B232" s="5" t="s">
        <v>918</v>
      </c>
      <c r="C232" s="5" t="s">
        <v>915</v>
      </c>
      <c r="D232" s="5" t="s">
        <v>919</v>
      </c>
      <c r="E232" s="5" t="s">
        <v>920</v>
      </c>
      <c r="F232" s="5" t="s">
        <v>22</v>
      </c>
      <c r="G232" s="5" t="s">
        <v>921</v>
      </c>
      <c r="H232" s="5"/>
      <c r="I232" s="5"/>
      <c r="J232" s="5" t="s">
        <v>46</v>
      </c>
    </row>
    <row r="233" customFormat="false" ht="14.25" hidden="false" customHeight="true" outlineLevel="0" collapsed="false">
      <c r="A233" s="5" t="str">
        <f aca="false">HYPERLINK("https://www.fabsurplus.com/sdi_catalog/salesItemDetails.do?id=108859")</f>
        <v>https://www.fabsurplus.com/sdi_catalog/salesItemDetails.do?id=108859</v>
      </c>
      <c r="B233" s="5" t="s">
        <v>922</v>
      </c>
      <c r="C233" s="5" t="s">
        <v>923</v>
      </c>
      <c r="D233" s="5" t="s">
        <v>924</v>
      </c>
      <c r="E233" s="5" t="s">
        <v>925</v>
      </c>
      <c r="F233" s="5" t="s">
        <v>22</v>
      </c>
      <c r="G233" s="5" t="s">
        <v>356</v>
      </c>
      <c r="H233" s="5"/>
      <c r="I233" s="5"/>
      <c r="J233" s="5" t="s">
        <v>46</v>
      </c>
    </row>
    <row r="234" customFormat="false" ht="14.25" hidden="false" customHeight="true" outlineLevel="0" collapsed="false">
      <c r="A234" s="2" t="str">
        <f aca="false">HYPERLINK("https://www.fabsurplus.com/sdi_catalog/salesItemDetails.do?id=108860")</f>
        <v>https://www.fabsurplus.com/sdi_catalog/salesItemDetails.do?id=108860</v>
      </c>
      <c r="B234" s="2" t="s">
        <v>926</v>
      </c>
      <c r="C234" s="2" t="s">
        <v>927</v>
      </c>
      <c r="D234" s="2" t="s">
        <v>928</v>
      </c>
      <c r="E234" s="2" t="s">
        <v>929</v>
      </c>
      <c r="F234" s="2" t="s">
        <v>22</v>
      </c>
      <c r="G234" s="2"/>
      <c r="H234" s="2"/>
      <c r="I234" s="2"/>
      <c r="J234" s="2" t="s">
        <v>46</v>
      </c>
    </row>
    <row r="235" customFormat="false" ht="14.25" hidden="false" customHeight="true" outlineLevel="0" collapsed="false">
      <c r="A235" s="2" t="str">
        <f aca="false">HYPERLINK("https://www.fabsurplus.com/sdi_catalog/salesItemDetails.do?id=108862")</f>
        <v>https://www.fabsurplus.com/sdi_catalog/salesItemDetails.do?id=108862</v>
      </c>
      <c r="B235" s="2" t="s">
        <v>930</v>
      </c>
      <c r="C235" s="2" t="s">
        <v>931</v>
      </c>
      <c r="D235" s="2" t="s">
        <v>932</v>
      </c>
      <c r="E235" s="2" t="s">
        <v>933</v>
      </c>
      <c r="F235" s="2" t="s">
        <v>22</v>
      </c>
      <c r="G235" s="2"/>
      <c r="H235" s="2"/>
      <c r="I235" s="2"/>
      <c r="J235" s="2" t="s">
        <v>46</v>
      </c>
    </row>
    <row r="236" customFormat="false" ht="14.25" hidden="false" customHeight="true" outlineLevel="0" collapsed="false">
      <c r="A236" s="2" t="str">
        <f aca="false">HYPERLINK("https://www.fabsurplus.com/sdi_catalog/salesItemDetails.do?id=108639")</f>
        <v>https://www.fabsurplus.com/sdi_catalog/salesItemDetails.do?id=108639</v>
      </c>
      <c r="B236" s="2" t="s">
        <v>934</v>
      </c>
      <c r="C236" s="2" t="s">
        <v>935</v>
      </c>
      <c r="D236" s="2" t="s">
        <v>63</v>
      </c>
      <c r="E236" s="2" t="s">
        <v>55</v>
      </c>
      <c r="F236" s="2" t="s">
        <v>936</v>
      </c>
      <c r="G236" s="2" t="s">
        <v>57</v>
      </c>
      <c r="H236" s="2"/>
      <c r="I236" s="2"/>
      <c r="J236" s="2" t="s">
        <v>58</v>
      </c>
    </row>
    <row r="237" customFormat="false" ht="14.25" hidden="false" customHeight="true" outlineLevel="0" collapsed="false">
      <c r="A237" s="5" t="str">
        <f aca="false">HYPERLINK("https://www.fabsurplus.com/sdi_catalog/salesItemDetails.do?id=108638")</f>
        <v>https://www.fabsurplus.com/sdi_catalog/salesItemDetails.do?id=108638</v>
      </c>
      <c r="B237" s="5" t="s">
        <v>937</v>
      </c>
      <c r="C237" s="5" t="s">
        <v>935</v>
      </c>
      <c r="D237" s="5" t="s">
        <v>938</v>
      </c>
      <c r="E237" s="5" t="s">
        <v>55</v>
      </c>
      <c r="F237" s="5" t="s">
        <v>939</v>
      </c>
      <c r="G237" s="5" t="s">
        <v>57</v>
      </c>
      <c r="H237" s="5"/>
      <c r="I237" s="5"/>
      <c r="J237" s="5" t="s">
        <v>58</v>
      </c>
    </row>
    <row r="238" customFormat="false" ht="14.25" hidden="false" customHeight="true" outlineLevel="0" collapsed="false">
      <c r="A238" s="2" t="str">
        <f aca="false">HYPERLINK("https://www.fabsurplus.com/sdi_catalog/salesItemDetails.do?id=108637")</f>
        <v>https://www.fabsurplus.com/sdi_catalog/salesItemDetails.do?id=108637</v>
      </c>
      <c r="B238" s="2" t="s">
        <v>940</v>
      </c>
      <c r="C238" s="2" t="s">
        <v>935</v>
      </c>
      <c r="D238" s="2" t="s">
        <v>941</v>
      </c>
      <c r="E238" s="2" t="s">
        <v>55</v>
      </c>
      <c r="F238" s="2" t="s">
        <v>22</v>
      </c>
      <c r="G238" s="2" t="s">
        <v>57</v>
      </c>
      <c r="H238" s="2"/>
      <c r="I238" s="2"/>
      <c r="J238" s="2" t="s">
        <v>58</v>
      </c>
    </row>
    <row r="239" customFormat="false" ht="14.25" hidden="false" customHeight="true" outlineLevel="0" collapsed="false">
      <c r="A239" s="5" t="str">
        <f aca="false">HYPERLINK("https://www.fabsurplus.com/sdi_catalog/salesItemDetails.do?id=108636")</f>
        <v>https://www.fabsurplus.com/sdi_catalog/salesItemDetails.do?id=108636</v>
      </c>
      <c r="B239" s="5" t="s">
        <v>942</v>
      </c>
      <c r="C239" s="5" t="s">
        <v>935</v>
      </c>
      <c r="D239" s="5" t="s">
        <v>943</v>
      </c>
      <c r="E239" s="5" t="s">
        <v>55</v>
      </c>
      <c r="F239" s="5" t="s">
        <v>61</v>
      </c>
      <c r="G239" s="5" t="s">
        <v>57</v>
      </c>
      <c r="H239" s="5"/>
      <c r="I239" s="5"/>
      <c r="J239" s="5" t="s">
        <v>58</v>
      </c>
    </row>
    <row r="240" customFormat="false" ht="14.25" hidden="false" customHeight="true" outlineLevel="0" collapsed="false">
      <c r="A240" s="2" t="str">
        <f aca="false">HYPERLINK("https://www.fabsurplus.com/sdi_catalog/salesItemDetails.do?id=108863")</f>
        <v>https://www.fabsurplus.com/sdi_catalog/salesItemDetails.do?id=108863</v>
      </c>
      <c r="B240" s="2" t="s">
        <v>944</v>
      </c>
      <c r="C240" s="2" t="s">
        <v>945</v>
      </c>
      <c r="D240" s="2" t="s">
        <v>946</v>
      </c>
      <c r="E240" s="2" t="s">
        <v>947</v>
      </c>
      <c r="F240" s="2" t="s">
        <v>22</v>
      </c>
      <c r="G240" s="2"/>
      <c r="H240" s="2"/>
      <c r="I240" s="2"/>
      <c r="J240" s="2" t="s">
        <v>46</v>
      </c>
    </row>
    <row r="241" customFormat="false" ht="14.25" hidden="false" customHeight="true" outlineLevel="0" collapsed="false">
      <c r="A241" s="5" t="str">
        <f aca="false">HYPERLINK("https://www.fabsurplus.com/sdi_catalog/salesItemDetails.do?id=108864")</f>
        <v>https://www.fabsurplus.com/sdi_catalog/salesItemDetails.do?id=108864</v>
      </c>
      <c r="B241" s="5" t="s">
        <v>948</v>
      </c>
      <c r="C241" s="5" t="s">
        <v>945</v>
      </c>
      <c r="D241" s="5" t="s">
        <v>949</v>
      </c>
      <c r="E241" s="5" t="s">
        <v>950</v>
      </c>
      <c r="F241" s="5" t="s">
        <v>22</v>
      </c>
      <c r="G241" s="5"/>
      <c r="H241" s="5"/>
      <c r="I241" s="5"/>
      <c r="J241" s="5" t="s">
        <v>46</v>
      </c>
    </row>
    <row r="242" customFormat="false" ht="14.25" hidden="false" customHeight="true" outlineLevel="0" collapsed="false">
      <c r="A242" s="2" t="str">
        <f aca="false">HYPERLINK("https://www.fabsurplus.com/sdi_catalog/salesItemDetails.do?id=106953")</f>
        <v>https://www.fabsurplus.com/sdi_catalog/salesItemDetails.do?id=106953</v>
      </c>
      <c r="B242" s="2" t="s">
        <v>951</v>
      </c>
      <c r="C242" s="2" t="s">
        <v>952</v>
      </c>
      <c r="D242" s="2" t="s">
        <v>953</v>
      </c>
      <c r="E242" s="2" t="s">
        <v>954</v>
      </c>
      <c r="F242" s="2" t="s">
        <v>139</v>
      </c>
      <c r="G242" s="2" t="s">
        <v>89</v>
      </c>
      <c r="H242" s="2" t="s">
        <v>16</v>
      </c>
      <c r="I242" s="3" t="n">
        <v>42156</v>
      </c>
      <c r="J242" s="4" t="s">
        <v>955</v>
      </c>
    </row>
    <row r="243" customFormat="false" ht="14.25" hidden="false" customHeight="true" outlineLevel="0" collapsed="false">
      <c r="A243" s="5" t="str">
        <f aca="false">HYPERLINK("https://www.fabsurplus.com/sdi_catalog/salesItemDetails.do?id=108865")</f>
        <v>https://www.fabsurplus.com/sdi_catalog/salesItemDetails.do?id=108865</v>
      </c>
      <c r="B243" s="5" t="s">
        <v>956</v>
      </c>
      <c r="C243" s="5" t="s">
        <v>957</v>
      </c>
      <c r="D243" s="5" t="s">
        <v>958</v>
      </c>
      <c r="E243" s="5" t="s">
        <v>959</v>
      </c>
      <c r="F243" s="5" t="s">
        <v>22</v>
      </c>
      <c r="G243" s="5"/>
      <c r="H243" s="5"/>
      <c r="I243" s="5"/>
      <c r="J243" s="5" t="s">
        <v>46</v>
      </c>
    </row>
    <row r="244" customFormat="false" ht="14.25" hidden="false" customHeight="true" outlineLevel="0" collapsed="false">
      <c r="A244" s="5" t="str">
        <f aca="false">HYPERLINK("https://www.fabsurplus.com/sdi_catalog/salesItemDetails.do?id=106985")</f>
        <v>https://www.fabsurplus.com/sdi_catalog/salesItemDetails.do?id=106985</v>
      </c>
      <c r="B244" s="5" t="s">
        <v>960</v>
      </c>
      <c r="C244" s="5" t="s">
        <v>961</v>
      </c>
      <c r="D244" s="5" t="s">
        <v>962</v>
      </c>
      <c r="E244" s="5" t="s">
        <v>963</v>
      </c>
      <c r="F244" s="5" t="s">
        <v>22</v>
      </c>
      <c r="G244" s="5" t="s">
        <v>964</v>
      </c>
      <c r="H244" s="5" t="s">
        <v>16</v>
      </c>
      <c r="I244" s="6" t="n">
        <v>41791</v>
      </c>
      <c r="J244" s="7" t="s">
        <v>965</v>
      </c>
    </row>
    <row r="245" customFormat="false" ht="14.25" hidden="false" customHeight="true" outlineLevel="0" collapsed="false">
      <c r="A245" s="5" t="str">
        <f aca="false">HYPERLINK("https://www.fabsurplus.com/sdi_catalog/salesItemDetails.do?id=108872")</f>
        <v>https://www.fabsurplus.com/sdi_catalog/salesItemDetails.do?id=108872</v>
      </c>
      <c r="B245" s="5" t="s">
        <v>966</v>
      </c>
      <c r="C245" s="5" t="s">
        <v>967</v>
      </c>
      <c r="D245" s="5" t="s">
        <v>968</v>
      </c>
      <c r="E245" s="5" t="s">
        <v>969</v>
      </c>
      <c r="F245" s="5" t="s">
        <v>22</v>
      </c>
      <c r="G245" s="5" t="s">
        <v>970</v>
      </c>
      <c r="H245" s="5"/>
      <c r="I245" s="5"/>
      <c r="J245" s="5" t="s">
        <v>46</v>
      </c>
    </row>
    <row r="246" customFormat="false" ht="14.25" hidden="false" customHeight="true" outlineLevel="0" collapsed="false">
      <c r="A246" s="5" t="str">
        <f aca="false">HYPERLINK("https://www.fabsurplus.com/sdi_catalog/salesItemDetails.do?id=106420")</f>
        <v>https://www.fabsurplus.com/sdi_catalog/salesItemDetails.do?id=106420</v>
      </c>
      <c r="B246" s="5" t="s">
        <v>971</v>
      </c>
      <c r="C246" s="5" t="s">
        <v>972</v>
      </c>
      <c r="D246" s="5" t="s">
        <v>973</v>
      </c>
      <c r="E246" s="5" t="s">
        <v>974</v>
      </c>
      <c r="F246" s="5" t="s">
        <v>22</v>
      </c>
      <c r="G246" s="5" t="s">
        <v>28</v>
      </c>
      <c r="H246" s="5" t="s">
        <v>16</v>
      </c>
      <c r="I246" s="5"/>
      <c r="J246" s="5" t="s">
        <v>411</v>
      </c>
    </row>
    <row r="247" customFormat="false" ht="14.25" hidden="false" customHeight="true" outlineLevel="0" collapsed="false">
      <c r="A247" s="2" t="str">
        <f aca="false">HYPERLINK("https://www.fabsurplus.com/sdi_catalog/salesItemDetails.do?id=106421")</f>
        <v>https://www.fabsurplus.com/sdi_catalog/salesItemDetails.do?id=106421</v>
      </c>
      <c r="B247" s="2" t="s">
        <v>975</v>
      </c>
      <c r="C247" s="2" t="s">
        <v>972</v>
      </c>
      <c r="D247" s="2" t="s">
        <v>976</v>
      </c>
      <c r="E247" s="2" t="s">
        <v>977</v>
      </c>
      <c r="F247" s="2" t="s">
        <v>22</v>
      </c>
      <c r="G247" s="2" t="s">
        <v>115</v>
      </c>
      <c r="H247" s="2" t="s">
        <v>16</v>
      </c>
      <c r="I247" s="2"/>
      <c r="J247" s="2" t="s">
        <v>264</v>
      </c>
    </row>
    <row r="248" customFormat="false" ht="14.25" hidden="false" customHeight="true" outlineLevel="0" collapsed="false">
      <c r="A248" s="5" t="str">
        <f aca="false">HYPERLINK("https://www.fabsurplus.com/sdi_catalog/salesItemDetails.do?id=106422")</f>
        <v>https://www.fabsurplus.com/sdi_catalog/salesItemDetails.do?id=106422</v>
      </c>
      <c r="B248" s="5" t="s">
        <v>978</v>
      </c>
      <c r="C248" s="5" t="s">
        <v>972</v>
      </c>
      <c r="D248" s="5" t="s">
        <v>979</v>
      </c>
      <c r="E248" s="5" t="s">
        <v>980</v>
      </c>
      <c r="F248" s="5" t="s">
        <v>22</v>
      </c>
      <c r="G248" s="5" t="s">
        <v>115</v>
      </c>
      <c r="H248" s="5" t="s">
        <v>16</v>
      </c>
      <c r="I248" s="5"/>
      <c r="J248" s="5" t="s">
        <v>264</v>
      </c>
    </row>
    <row r="249" customFormat="false" ht="14.25" hidden="false" customHeight="true" outlineLevel="0" collapsed="false">
      <c r="A249" s="2" t="str">
        <f aca="false">HYPERLINK("https://www.fabsurplus.com/sdi_catalog/salesItemDetails.do?id=106423")</f>
        <v>https://www.fabsurplus.com/sdi_catalog/salesItemDetails.do?id=106423</v>
      </c>
      <c r="B249" s="2" t="s">
        <v>981</v>
      </c>
      <c r="C249" s="2" t="s">
        <v>972</v>
      </c>
      <c r="D249" s="2" t="s">
        <v>982</v>
      </c>
      <c r="E249" s="2" t="s">
        <v>980</v>
      </c>
      <c r="F249" s="2" t="s">
        <v>22</v>
      </c>
      <c r="G249" s="2" t="s">
        <v>115</v>
      </c>
      <c r="H249" s="2" t="s">
        <v>16</v>
      </c>
      <c r="I249" s="2"/>
      <c r="J249" s="2" t="s">
        <v>264</v>
      </c>
    </row>
    <row r="250" customFormat="false" ht="14.25" hidden="false" customHeight="true" outlineLevel="0" collapsed="false">
      <c r="A250" s="5" t="str">
        <f aca="false">HYPERLINK("https://www.fabsurplus.com/sdi_catalog/salesItemDetails.do?id=106424")</f>
        <v>https://www.fabsurplus.com/sdi_catalog/salesItemDetails.do?id=106424</v>
      </c>
      <c r="B250" s="5" t="s">
        <v>983</v>
      </c>
      <c r="C250" s="5" t="s">
        <v>972</v>
      </c>
      <c r="D250" s="5" t="s">
        <v>984</v>
      </c>
      <c r="E250" s="5" t="s">
        <v>977</v>
      </c>
      <c r="F250" s="5" t="s">
        <v>22</v>
      </c>
      <c r="G250" s="5" t="s">
        <v>115</v>
      </c>
      <c r="H250" s="5" t="s">
        <v>16</v>
      </c>
      <c r="I250" s="5"/>
      <c r="J250" s="5" t="s">
        <v>264</v>
      </c>
    </row>
    <row r="251" customFormat="false" ht="14.25" hidden="false" customHeight="true" outlineLevel="0" collapsed="false">
      <c r="A251" s="2" t="str">
        <f aca="false">HYPERLINK("https://www.fabsurplus.com/sdi_catalog/salesItemDetails.do?id=106425")</f>
        <v>https://www.fabsurplus.com/sdi_catalog/salesItemDetails.do?id=106425</v>
      </c>
      <c r="B251" s="2" t="s">
        <v>985</v>
      </c>
      <c r="C251" s="2" t="s">
        <v>972</v>
      </c>
      <c r="D251" s="2" t="s">
        <v>984</v>
      </c>
      <c r="E251" s="2" t="s">
        <v>986</v>
      </c>
      <c r="F251" s="2" t="s">
        <v>22</v>
      </c>
      <c r="G251" s="2" t="s">
        <v>115</v>
      </c>
      <c r="H251" s="2" t="s">
        <v>16</v>
      </c>
      <c r="I251" s="2"/>
      <c r="J251" s="2" t="s">
        <v>349</v>
      </c>
    </row>
    <row r="252" customFormat="false" ht="14.25" hidden="false" customHeight="true" outlineLevel="0" collapsed="false">
      <c r="A252" s="2" t="str">
        <f aca="false">HYPERLINK("https://www.fabsurplus.com/sdi_catalog/salesItemDetails.do?id=106523")</f>
        <v>https://www.fabsurplus.com/sdi_catalog/salesItemDetails.do?id=106523</v>
      </c>
      <c r="B252" s="2" t="s">
        <v>987</v>
      </c>
      <c r="C252" s="2" t="s">
        <v>988</v>
      </c>
      <c r="D252" s="2" t="s">
        <v>989</v>
      </c>
      <c r="E252" s="2" t="s">
        <v>990</v>
      </c>
      <c r="F252" s="2" t="s">
        <v>22</v>
      </c>
      <c r="G252" s="2" t="s">
        <v>991</v>
      </c>
      <c r="H252" s="2"/>
      <c r="I252" s="2"/>
      <c r="J252" s="2" t="s">
        <v>264</v>
      </c>
    </row>
    <row r="253" customFormat="false" ht="14.25" hidden="false" customHeight="true" outlineLevel="0" collapsed="false">
      <c r="A253" s="2" t="str">
        <f aca="false">HYPERLINK("https://www.fabsurplus.com/sdi_catalog/salesItemDetails.do?id=107012")</f>
        <v>https://www.fabsurplus.com/sdi_catalog/salesItemDetails.do?id=107012</v>
      </c>
      <c r="B253" s="2" t="s">
        <v>992</v>
      </c>
      <c r="C253" s="2" t="s">
        <v>993</v>
      </c>
      <c r="D253" s="2" t="s">
        <v>994</v>
      </c>
      <c r="E253" s="2" t="s">
        <v>995</v>
      </c>
      <c r="F253" s="2" t="s">
        <v>61</v>
      </c>
      <c r="G253" s="2" t="s">
        <v>89</v>
      </c>
      <c r="H253" s="2" t="s">
        <v>35</v>
      </c>
      <c r="I253" s="3" t="n">
        <v>37438</v>
      </c>
      <c r="J253" s="4" t="s">
        <v>996</v>
      </c>
    </row>
    <row r="254" customFormat="false" ht="14.25" hidden="false" customHeight="true" outlineLevel="0" collapsed="false">
      <c r="A254" s="5" t="str">
        <f aca="false">HYPERLINK("https://www.fabsurplus.com/sdi_catalog/salesItemDetails.do?id=108974")</f>
        <v>https://www.fabsurplus.com/sdi_catalog/salesItemDetails.do?id=108974</v>
      </c>
      <c r="B254" s="5" t="s">
        <v>997</v>
      </c>
      <c r="C254" s="5" t="s">
        <v>998</v>
      </c>
      <c r="D254" s="5" t="s">
        <v>999</v>
      </c>
      <c r="E254" s="5" t="s">
        <v>1000</v>
      </c>
      <c r="F254" s="5" t="s">
        <v>22</v>
      </c>
      <c r="G254" s="5" t="s">
        <v>1001</v>
      </c>
      <c r="H254" s="5" t="s">
        <v>35</v>
      </c>
      <c r="I254" s="6" t="n">
        <v>36192</v>
      </c>
      <c r="J254" s="7" t="s">
        <v>1002</v>
      </c>
    </row>
    <row r="255" customFormat="false" ht="14.25" hidden="false" customHeight="true" outlineLevel="0" collapsed="false">
      <c r="A255" s="5" t="str">
        <f aca="false">HYPERLINK("https://www.fabsurplus.com/sdi_catalog/salesItemDetails.do?id=108694")</f>
        <v>https://www.fabsurplus.com/sdi_catalog/salesItemDetails.do?id=108694</v>
      </c>
      <c r="B255" s="5" t="s">
        <v>1003</v>
      </c>
      <c r="C255" s="5" t="s">
        <v>998</v>
      </c>
      <c r="D255" s="5" t="s">
        <v>1004</v>
      </c>
      <c r="E255" s="5" t="s">
        <v>1005</v>
      </c>
      <c r="F255" s="5" t="s">
        <v>22</v>
      </c>
      <c r="G255" s="5" t="s">
        <v>159</v>
      </c>
      <c r="H255" s="5"/>
      <c r="I255" s="6" t="n">
        <v>39965</v>
      </c>
      <c r="J255" s="7" t="s">
        <v>1006</v>
      </c>
    </row>
    <row r="256" customFormat="false" ht="14.25" hidden="false" customHeight="true" outlineLevel="0" collapsed="false">
      <c r="A256" s="2" t="str">
        <f aca="false">HYPERLINK("https://www.fabsurplus.com/sdi_catalog/salesItemDetails.do?id=106527")</f>
        <v>https://www.fabsurplus.com/sdi_catalog/salesItemDetails.do?id=106527</v>
      </c>
      <c r="B256" s="2" t="s">
        <v>1007</v>
      </c>
      <c r="C256" s="2" t="s">
        <v>998</v>
      </c>
      <c r="D256" s="2" t="s">
        <v>1008</v>
      </c>
      <c r="E256" s="2" t="s">
        <v>1009</v>
      </c>
      <c r="F256" s="2" t="s">
        <v>22</v>
      </c>
      <c r="G256" s="2" t="s">
        <v>991</v>
      </c>
      <c r="H256" s="2" t="s">
        <v>16</v>
      </c>
      <c r="I256" s="2"/>
      <c r="J256" s="2" t="s">
        <v>264</v>
      </c>
    </row>
    <row r="257" customFormat="false" ht="14.25" hidden="false" customHeight="true" outlineLevel="0" collapsed="false">
      <c r="A257" s="5" t="str">
        <f aca="false">HYPERLINK("https://www.fabsurplus.com/sdi_catalog/salesItemDetails.do?id=108874")</f>
        <v>https://www.fabsurplus.com/sdi_catalog/salesItemDetails.do?id=108874</v>
      </c>
      <c r="B257" s="5" t="s">
        <v>1010</v>
      </c>
      <c r="C257" s="5" t="s">
        <v>1011</v>
      </c>
      <c r="D257" s="5" t="s">
        <v>1012</v>
      </c>
      <c r="E257" s="5" t="s">
        <v>1013</v>
      </c>
      <c r="F257" s="5" t="s">
        <v>22</v>
      </c>
      <c r="G257" s="5"/>
      <c r="H257" s="5"/>
      <c r="I257" s="5"/>
      <c r="J257" s="5" t="s">
        <v>46</v>
      </c>
    </row>
    <row r="258" customFormat="false" ht="14.25" hidden="false" customHeight="true" outlineLevel="0" collapsed="false">
      <c r="A258" s="2" t="str">
        <f aca="false">HYPERLINK("https://www.fabsurplus.com/sdi_catalog/salesItemDetails.do?id=108696")</f>
        <v>https://www.fabsurplus.com/sdi_catalog/salesItemDetails.do?id=108696</v>
      </c>
      <c r="B258" s="2" t="s">
        <v>1014</v>
      </c>
      <c r="C258" s="2" t="s">
        <v>1015</v>
      </c>
      <c r="D258" s="2" t="s">
        <v>1016</v>
      </c>
      <c r="E258" s="2" t="s">
        <v>1017</v>
      </c>
      <c r="F258" s="2" t="s">
        <v>22</v>
      </c>
      <c r="G258" s="2" t="s">
        <v>1018</v>
      </c>
      <c r="H258" s="2"/>
      <c r="I258" s="3" t="n">
        <v>39600</v>
      </c>
      <c r="J258" s="4" t="s">
        <v>1019</v>
      </c>
    </row>
    <row r="259" customFormat="false" ht="14.25" hidden="false" customHeight="true" outlineLevel="0" collapsed="false">
      <c r="A259" s="5" t="str">
        <f aca="false">HYPERLINK("https://www.fabsurplus.com/sdi_catalog/salesItemDetails.do?id=106517")</f>
        <v>https://www.fabsurplus.com/sdi_catalog/salesItemDetails.do?id=106517</v>
      </c>
      <c r="B259" s="5" t="s">
        <v>1020</v>
      </c>
      <c r="C259" s="5" t="s">
        <v>1021</v>
      </c>
      <c r="D259" s="5" t="s">
        <v>1022</v>
      </c>
      <c r="E259" s="5" t="s">
        <v>1023</v>
      </c>
      <c r="F259" s="5" t="s">
        <v>22</v>
      </c>
      <c r="G259" s="5" t="s">
        <v>89</v>
      </c>
      <c r="H259" s="5" t="s">
        <v>198</v>
      </c>
      <c r="I259" s="6" t="n">
        <v>33025</v>
      </c>
      <c r="J259" s="7" t="s">
        <v>1024</v>
      </c>
    </row>
    <row r="260" customFormat="false" ht="14.25" hidden="false" customHeight="true" outlineLevel="0" collapsed="false">
      <c r="A260" s="2" t="str">
        <f aca="false">HYPERLINK("https://www.fabsurplus.com/sdi_catalog/salesItemDetails.do?id=106516")</f>
        <v>https://www.fabsurplus.com/sdi_catalog/salesItemDetails.do?id=106516</v>
      </c>
      <c r="B260" s="2" t="s">
        <v>1025</v>
      </c>
      <c r="C260" s="2" t="s">
        <v>1021</v>
      </c>
      <c r="D260" s="2" t="s">
        <v>1022</v>
      </c>
      <c r="E260" s="2" t="s">
        <v>1023</v>
      </c>
      <c r="F260" s="2" t="s">
        <v>22</v>
      </c>
      <c r="G260" s="2" t="s">
        <v>89</v>
      </c>
      <c r="H260" s="2" t="s">
        <v>35</v>
      </c>
      <c r="I260" s="2"/>
      <c r="J260" s="4" t="s">
        <v>1026</v>
      </c>
    </row>
    <row r="261" customFormat="false" ht="14.25" hidden="false" customHeight="true" outlineLevel="0" collapsed="false">
      <c r="A261" s="5" t="str">
        <f aca="false">HYPERLINK("https://www.fabsurplus.com/sdi_catalog/salesItemDetails.do?id=106515")</f>
        <v>https://www.fabsurplus.com/sdi_catalog/salesItemDetails.do?id=106515</v>
      </c>
      <c r="B261" s="5" t="s">
        <v>1027</v>
      </c>
      <c r="C261" s="5" t="s">
        <v>1021</v>
      </c>
      <c r="D261" s="5" t="s">
        <v>1022</v>
      </c>
      <c r="E261" s="5" t="s">
        <v>1023</v>
      </c>
      <c r="F261" s="5" t="s">
        <v>22</v>
      </c>
      <c r="G261" s="5" t="s">
        <v>89</v>
      </c>
      <c r="H261" s="5" t="s">
        <v>35</v>
      </c>
      <c r="I261" s="6" t="n">
        <v>36678</v>
      </c>
      <c r="J261" s="7" t="s">
        <v>1028</v>
      </c>
    </row>
    <row r="262" customFormat="false" ht="14.25" hidden="false" customHeight="true" outlineLevel="0" collapsed="false">
      <c r="A262" s="2" t="str">
        <f aca="false">HYPERLINK("https://www.fabsurplus.com/sdi_catalog/salesItemDetails.do?id=106514")</f>
        <v>https://www.fabsurplus.com/sdi_catalog/salesItemDetails.do?id=106514</v>
      </c>
      <c r="B262" s="2" t="s">
        <v>1029</v>
      </c>
      <c r="C262" s="2" t="s">
        <v>1021</v>
      </c>
      <c r="D262" s="2" t="s">
        <v>1022</v>
      </c>
      <c r="E262" s="2" t="s">
        <v>1023</v>
      </c>
      <c r="F262" s="2" t="s">
        <v>22</v>
      </c>
      <c r="G262" s="2" t="s">
        <v>28</v>
      </c>
      <c r="H262" s="2" t="s">
        <v>35</v>
      </c>
      <c r="I262" s="2"/>
      <c r="J262" s="4" t="s">
        <v>1028</v>
      </c>
    </row>
    <row r="263" customFormat="false" ht="14.25" hidden="false" customHeight="true" outlineLevel="0" collapsed="false">
      <c r="A263" s="2" t="str">
        <f aca="false">HYPERLINK("https://www.fabsurplus.com/sdi_catalog/salesItemDetails.do?id=106533")</f>
        <v>https://www.fabsurplus.com/sdi_catalog/salesItemDetails.do?id=106533</v>
      </c>
      <c r="B263" s="2" t="s">
        <v>1030</v>
      </c>
      <c r="C263" s="2" t="s">
        <v>1031</v>
      </c>
      <c r="D263" s="2" t="s">
        <v>1032</v>
      </c>
      <c r="E263" s="2" t="s">
        <v>1033</v>
      </c>
      <c r="F263" s="2" t="s">
        <v>22</v>
      </c>
      <c r="G263" s="2" t="s">
        <v>371</v>
      </c>
      <c r="H263" s="2" t="s">
        <v>35</v>
      </c>
      <c r="I263" s="3" t="n">
        <v>42156</v>
      </c>
      <c r="J263" s="4" t="s">
        <v>1034</v>
      </c>
    </row>
    <row r="264" customFormat="false" ht="14.25" hidden="false" customHeight="true" outlineLevel="0" collapsed="false">
      <c r="A264" s="2" t="str">
        <f aca="false">HYPERLINK("https://www.fabsurplus.com/sdi_catalog/salesItemDetails.do?id=106878")</f>
        <v>https://www.fabsurplus.com/sdi_catalog/salesItemDetails.do?id=106878</v>
      </c>
      <c r="B264" s="2" t="s">
        <v>1035</v>
      </c>
      <c r="C264" s="2" t="s">
        <v>1036</v>
      </c>
      <c r="D264" s="2" t="s">
        <v>1037</v>
      </c>
      <c r="E264" s="2" t="s">
        <v>1038</v>
      </c>
      <c r="F264" s="2" t="s">
        <v>450</v>
      </c>
      <c r="G264" s="2" t="s">
        <v>964</v>
      </c>
      <c r="H264" s="2" t="s">
        <v>16</v>
      </c>
      <c r="I264" s="3" t="n">
        <v>42156</v>
      </c>
      <c r="J264" s="4" t="s">
        <v>1039</v>
      </c>
    </row>
    <row r="265" customFormat="false" ht="14.25" hidden="false" customHeight="true" outlineLevel="0" collapsed="false">
      <c r="A265" s="5" t="str">
        <f aca="false">HYPERLINK("https://www.fabsurplus.com/sdi_catalog/salesItemDetails.do?id=108876")</f>
        <v>https://www.fabsurplus.com/sdi_catalog/salesItemDetails.do?id=108876</v>
      </c>
      <c r="B265" s="5" t="s">
        <v>1040</v>
      </c>
      <c r="C265" s="5" t="s">
        <v>1041</v>
      </c>
      <c r="D265" s="5" t="s">
        <v>1042</v>
      </c>
      <c r="E265" s="5" t="s">
        <v>1043</v>
      </c>
      <c r="F265" s="5" t="s">
        <v>22</v>
      </c>
      <c r="G265" s="5" t="s">
        <v>356</v>
      </c>
      <c r="H265" s="5"/>
      <c r="I265" s="5"/>
      <c r="J265" s="5" t="s">
        <v>46</v>
      </c>
    </row>
    <row r="266" customFormat="false" ht="14.25" hidden="false" customHeight="true" outlineLevel="0" collapsed="false">
      <c r="A266" s="2" t="str">
        <f aca="false">HYPERLINK("https://www.fabsurplus.com/sdi_catalog/salesItemDetails.do?id=108773")</f>
        <v>https://www.fabsurplus.com/sdi_catalog/salesItemDetails.do?id=108773</v>
      </c>
      <c r="B266" s="2" t="s">
        <v>1044</v>
      </c>
      <c r="C266" s="2" t="s">
        <v>1045</v>
      </c>
      <c r="D266" s="2" t="s">
        <v>1046</v>
      </c>
      <c r="E266" s="2" t="s">
        <v>1047</v>
      </c>
      <c r="F266" s="2" t="s">
        <v>22</v>
      </c>
      <c r="G266" s="2"/>
      <c r="H266" s="2"/>
      <c r="I266" s="2"/>
      <c r="J266" s="2"/>
    </row>
    <row r="267" customFormat="false" ht="14.25" hidden="false" customHeight="true" outlineLevel="0" collapsed="false">
      <c r="A267" s="5" t="str">
        <f aca="false">HYPERLINK("https://www.fabsurplus.com/sdi_catalog/salesItemDetails.do?id=107006")</f>
        <v>https://www.fabsurplus.com/sdi_catalog/salesItemDetails.do?id=107006</v>
      </c>
      <c r="B267" s="5" t="s">
        <v>1048</v>
      </c>
      <c r="C267" s="5" t="s">
        <v>1049</v>
      </c>
      <c r="D267" s="5" t="s">
        <v>1050</v>
      </c>
      <c r="E267" s="5" t="s">
        <v>1051</v>
      </c>
      <c r="F267" s="5" t="s">
        <v>22</v>
      </c>
      <c r="G267" s="5" t="s">
        <v>89</v>
      </c>
      <c r="H267" s="5" t="s">
        <v>198</v>
      </c>
      <c r="I267" s="6" t="n">
        <v>37438</v>
      </c>
      <c r="J267" s="7" t="s">
        <v>1052</v>
      </c>
    </row>
    <row r="268" customFormat="false" ht="14.25" hidden="false" customHeight="true" outlineLevel="0" collapsed="false">
      <c r="A268" s="2" t="str">
        <f aca="false">HYPERLINK("https://www.fabsurplus.com/sdi_catalog/salesItemDetails.do?id=106536")</f>
        <v>https://www.fabsurplus.com/sdi_catalog/salesItemDetails.do?id=106536</v>
      </c>
      <c r="B268" s="2" t="s">
        <v>1053</v>
      </c>
      <c r="C268" s="2" t="s">
        <v>1054</v>
      </c>
      <c r="D268" s="2" t="s">
        <v>1055</v>
      </c>
      <c r="E268" s="2" t="s">
        <v>1056</v>
      </c>
      <c r="F268" s="2" t="s">
        <v>22</v>
      </c>
      <c r="G268" s="2" t="s">
        <v>115</v>
      </c>
      <c r="H268" s="2" t="s">
        <v>35</v>
      </c>
      <c r="I268" s="2"/>
      <c r="J268" s="2" t="s">
        <v>264</v>
      </c>
    </row>
    <row r="269" customFormat="false" ht="14.25" hidden="false" customHeight="true" outlineLevel="0" collapsed="false">
      <c r="A269" s="5" t="str">
        <f aca="false">HYPERLINK("https://www.fabsurplus.com/sdi_catalog/salesItemDetails.do?id=106535")</f>
        <v>https://www.fabsurplus.com/sdi_catalog/salesItemDetails.do?id=106535</v>
      </c>
      <c r="B269" s="5" t="s">
        <v>1057</v>
      </c>
      <c r="C269" s="5" t="s">
        <v>1054</v>
      </c>
      <c r="D269" s="5" t="s">
        <v>1055</v>
      </c>
      <c r="E269" s="5" t="s">
        <v>1056</v>
      </c>
      <c r="F269" s="5" t="s">
        <v>22</v>
      </c>
      <c r="G269" s="5" t="s">
        <v>28</v>
      </c>
      <c r="H269" s="5" t="s">
        <v>16</v>
      </c>
      <c r="I269" s="5"/>
      <c r="J269" s="5" t="s">
        <v>264</v>
      </c>
    </row>
    <row r="270" customFormat="false" ht="14.25" hidden="false" customHeight="true" outlineLevel="0" collapsed="false">
      <c r="A270" s="2" t="str">
        <f aca="false">HYPERLINK("https://www.fabsurplus.com/sdi_catalog/salesItemDetails.do?id=106538")</f>
        <v>https://www.fabsurplus.com/sdi_catalog/salesItemDetails.do?id=106538</v>
      </c>
      <c r="B270" s="2" t="s">
        <v>1058</v>
      </c>
      <c r="C270" s="2" t="s">
        <v>1054</v>
      </c>
      <c r="D270" s="2" t="s">
        <v>1059</v>
      </c>
      <c r="E270" s="2" t="s">
        <v>1056</v>
      </c>
      <c r="F270" s="2" t="s">
        <v>22</v>
      </c>
      <c r="G270" s="2" t="s">
        <v>115</v>
      </c>
      <c r="H270" s="2" t="s">
        <v>16</v>
      </c>
      <c r="I270" s="2"/>
      <c r="J270" s="2" t="s">
        <v>264</v>
      </c>
    </row>
    <row r="271" customFormat="false" ht="14.25" hidden="false" customHeight="true" outlineLevel="0" collapsed="false">
      <c r="A271" s="5" t="str">
        <f aca="false">HYPERLINK("https://www.fabsurplus.com/sdi_catalog/salesItemDetails.do?id=106537")</f>
        <v>https://www.fabsurplus.com/sdi_catalog/salesItemDetails.do?id=106537</v>
      </c>
      <c r="B271" s="5" t="s">
        <v>1060</v>
      </c>
      <c r="C271" s="5" t="s">
        <v>1054</v>
      </c>
      <c r="D271" s="5" t="s">
        <v>1059</v>
      </c>
      <c r="E271" s="5" t="s">
        <v>1056</v>
      </c>
      <c r="F271" s="5" t="s">
        <v>22</v>
      </c>
      <c r="G271" s="5" t="s">
        <v>28</v>
      </c>
      <c r="H271" s="5" t="s">
        <v>16</v>
      </c>
      <c r="I271" s="5"/>
      <c r="J271" s="5" t="s">
        <v>264</v>
      </c>
    </row>
    <row r="272" customFormat="false" ht="14.25" hidden="false" customHeight="true" outlineLevel="0" collapsed="false">
      <c r="A272" s="5" t="str">
        <f aca="false">HYPERLINK("https://www.fabsurplus.com/sdi_catalog/salesItemDetails.do?id=106539")</f>
        <v>https://www.fabsurplus.com/sdi_catalog/salesItemDetails.do?id=106539</v>
      </c>
      <c r="B272" s="5" t="s">
        <v>1061</v>
      </c>
      <c r="C272" s="5" t="s">
        <v>1054</v>
      </c>
      <c r="D272" s="5" t="s">
        <v>1062</v>
      </c>
      <c r="E272" s="5" t="s">
        <v>1056</v>
      </c>
      <c r="F272" s="5" t="s">
        <v>22</v>
      </c>
      <c r="G272" s="5" t="s">
        <v>115</v>
      </c>
      <c r="H272" s="5" t="s">
        <v>35</v>
      </c>
      <c r="I272" s="5"/>
      <c r="J272" s="5" t="s">
        <v>264</v>
      </c>
    </row>
    <row r="273" customFormat="false" ht="14.25" hidden="false" customHeight="true" outlineLevel="0" collapsed="false">
      <c r="A273" s="2" t="str">
        <f aca="false">HYPERLINK("https://www.fabsurplus.com/sdi_catalog/salesItemDetails.do?id=106541")</f>
        <v>https://www.fabsurplus.com/sdi_catalog/salesItemDetails.do?id=106541</v>
      </c>
      <c r="B273" s="2" t="s">
        <v>1063</v>
      </c>
      <c r="C273" s="2" t="s">
        <v>1054</v>
      </c>
      <c r="D273" s="2" t="s">
        <v>672</v>
      </c>
      <c r="E273" s="2" t="s">
        <v>1064</v>
      </c>
      <c r="F273" s="2" t="s">
        <v>22</v>
      </c>
      <c r="G273" s="2" t="s">
        <v>115</v>
      </c>
      <c r="H273" s="2" t="s">
        <v>35</v>
      </c>
      <c r="I273" s="3" t="n">
        <v>36312</v>
      </c>
      <c r="J273" s="4" t="s">
        <v>1065</v>
      </c>
    </row>
    <row r="274" customFormat="false" ht="14.25" hidden="false" customHeight="true" outlineLevel="0" collapsed="false">
      <c r="A274" s="5" t="str">
        <f aca="false">HYPERLINK("https://www.fabsurplus.com/sdi_catalog/salesItemDetails.do?id=106955")</f>
        <v>https://www.fabsurplus.com/sdi_catalog/salesItemDetails.do?id=106955</v>
      </c>
      <c r="B274" s="5" t="s">
        <v>1066</v>
      </c>
      <c r="C274" s="5" t="s">
        <v>1067</v>
      </c>
      <c r="D274" s="5" t="s">
        <v>1068</v>
      </c>
      <c r="E274" s="5" t="s">
        <v>661</v>
      </c>
      <c r="F274" s="5" t="s">
        <v>22</v>
      </c>
      <c r="G274" s="5" t="s">
        <v>89</v>
      </c>
      <c r="H274" s="5" t="s">
        <v>16</v>
      </c>
      <c r="I274" s="6" t="n">
        <v>35947</v>
      </c>
      <c r="J274" s="7" t="s">
        <v>1069</v>
      </c>
    </row>
    <row r="275" customFormat="false" ht="14.25" hidden="false" customHeight="true" outlineLevel="0" collapsed="false">
      <c r="A275" s="2" t="str">
        <f aca="false">HYPERLINK("https://www.fabsurplus.com/sdi_catalog/salesItemDetails.do?id=106954")</f>
        <v>https://www.fabsurplus.com/sdi_catalog/salesItemDetails.do?id=106954</v>
      </c>
      <c r="B275" s="2" t="s">
        <v>1070</v>
      </c>
      <c r="C275" s="2" t="s">
        <v>1067</v>
      </c>
      <c r="D275" s="2" t="s">
        <v>1068</v>
      </c>
      <c r="E275" s="2" t="s">
        <v>661</v>
      </c>
      <c r="F275" s="2" t="s">
        <v>22</v>
      </c>
      <c r="G275" s="2" t="s">
        <v>89</v>
      </c>
      <c r="H275" s="2" t="s">
        <v>16</v>
      </c>
      <c r="I275" s="3" t="n">
        <v>38139</v>
      </c>
      <c r="J275" s="4" t="s">
        <v>1071</v>
      </c>
    </row>
    <row r="276" customFormat="false" ht="14.25" hidden="false" customHeight="true" outlineLevel="0" collapsed="false">
      <c r="A276" s="5" t="str">
        <f aca="false">HYPERLINK("https://www.fabsurplus.com/sdi_catalog/salesItemDetails.do?id=106544")</f>
        <v>https://www.fabsurplus.com/sdi_catalog/salesItemDetails.do?id=106544</v>
      </c>
      <c r="B276" s="5" t="s">
        <v>1072</v>
      </c>
      <c r="C276" s="5" t="s">
        <v>1073</v>
      </c>
      <c r="D276" s="5" t="s">
        <v>1074</v>
      </c>
      <c r="E276" s="5" t="s">
        <v>1075</v>
      </c>
      <c r="F276" s="5" t="s">
        <v>22</v>
      </c>
      <c r="G276" s="5" t="s">
        <v>115</v>
      </c>
      <c r="H276" s="5" t="s">
        <v>35</v>
      </c>
      <c r="I276" s="6" t="n">
        <v>34851</v>
      </c>
      <c r="J276" s="5" t="s">
        <v>264</v>
      </c>
    </row>
    <row r="277" customFormat="false" ht="14.25" hidden="false" customHeight="true" outlineLevel="0" collapsed="false">
      <c r="A277" s="5" t="str">
        <f aca="false">HYPERLINK("https://www.fabsurplus.com/sdi_catalog/salesItemDetails.do?id=108877")</f>
        <v>https://www.fabsurplus.com/sdi_catalog/salesItemDetails.do?id=108877</v>
      </c>
      <c r="B277" s="5" t="s">
        <v>1076</v>
      </c>
      <c r="C277" s="5" t="s">
        <v>1077</v>
      </c>
      <c r="D277" s="5"/>
      <c r="E277" s="5" t="s">
        <v>1078</v>
      </c>
      <c r="F277" s="5" t="s">
        <v>22</v>
      </c>
      <c r="G277" s="5"/>
      <c r="H277" s="5"/>
      <c r="I277" s="5"/>
      <c r="J277" s="5" t="s">
        <v>46</v>
      </c>
    </row>
    <row r="278" customFormat="false" ht="14.25" hidden="false" customHeight="true" outlineLevel="0" collapsed="false">
      <c r="A278" s="5" t="str">
        <f aca="false">HYPERLINK("https://www.fabsurplus.com/sdi_catalog/salesItemDetails.do?id=109015")</f>
        <v>https://www.fabsurplus.com/sdi_catalog/salesItemDetails.do?id=109015</v>
      </c>
      <c r="B278" s="5" t="s">
        <v>1079</v>
      </c>
      <c r="C278" s="5" t="s">
        <v>1080</v>
      </c>
      <c r="D278" s="5" t="s">
        <v>1081</v>
      </c>
      <c r="E278" s="5" t="s">
        <v>1082</v>
      </c>
      <c r="F278" s="5" t="s">
        <v>61</v>
      </c>
      <c r="G278" s="5"/>
      <c r="H278" s="5"/>
      <c r="I278" s="5"/>
      <c r="J278" s="7" t="s">
        <v>1083</v>
      </c>
    </row>
    <row r="279" customFormat="false" ht="14.25" hidden="false" customHeight="true" outlineLevel="0" collapsed="false">
      <c r="A279" s="2" t="str">
        <f aca="false">HYPERLINK("https://www.fabsurplus.com/sdi_catalog/salesItemDetails.do?id=106877")</f>
        <v>https://www.fabsurplus.com/sdi_catalog/salesItemDetails.do?id=106877</v>
      </c>
      <c r="B279" s="2" t="s">
        <v>1084</v>
      </c>
      <c r="C279" s="2" t="s">
        <v>1085</v>
      </c>
      <c r="D279" s="2" t="s">
        <v>1086</v>
      </c>
      <c r="E279" s="2" t="s">
        <v>1087</v>
      </c>
      <c r="F279" s="2" t="s">
        <v>22</v>
      </c>
      <c r="G279" s="2" t="s">
        <v>964</v>
      </c>
      <c r="H279" s="2" t="s">
        <v>16</v>
      </c>
      <c r="I279" s="3" t="n">
        <v>42705</v>
      </c>
      <c r="J279" s="4" t="s">
        <v>1088</v>
      </c>
    </row>
    <row r="280" customFormat="false" ht="14.25" hidden="false" customHeight="true" outlineLevel="0" collapsed="false">
      <c r="A280" s="5" t="str">
        <f aca="false">HYPERLINK("https://www.fabsurplus.com/sdi_catalog/salesItemDetails.do?id=108966")</f>
        <v>https://www.fabsurplus.com/sdi_catalog/salesItemDetails.do?id=108966</v>
      </c>
      <c r="B280" s="5" t="s">
        <v>1089</v>
      </c>
      <c r="C280" s="5" t="s">
        <v>1090</v>
      </c>
      <c r="D280" s="5" t="s">
        <v>1091</v>
      </c>
      <c r="E280" s="5" t="s">
        <v>1092</v>
      </c>
      <c r="F280" s="5" t="s">
        <v>22</v>
      </c>
      <c r="G280" s="5" t="s">
        <v>28</v>
      </c>
      <c r="H280" s="5" t="s">
        <v>187</v>
      </c>
      <c r="I280" s="6" t="n">
        <v>43252</v>
      </c>
      <c r="J280" s="7" t="s">
        <v>1093</v>
      </c>
    </row>
    <row r="281" customFormat="false" ht="14.25" hidden="false" customHeight="true" outlineLevel="0" collapsed="false">
      <c r="A281" s="5" t="str">
        <f aca="false">HYPERLINK("https://www.fabsurplus.com/sdi_catalog/salesItemDetails.do?id=108605")</f>
        <v>https://www.fabsurplus.com/sdi_catalog/salesItemDetails.do?id=108605</v>
      </c>
      <c r="B281" s="5" t="s">
        <v>1094</v>
      </c>
      <c r="C281" s="5" t="s">
        <v>1090</v>
      </c>
      <c r="D281" s="5" t="s">
        <v>1095</v>
      </c>
      <c r="E281" s="5" t="s">
        <v>1096</v>
      </c>
      <c r="F281" s="5" t="s">
        <v>22</v>
      </c>
      <c r="G281" s="5" t="s">
        <v>28</v>
      </c>
      <c r="H281" s="5" t="s">
        <v>16</v>
      </c>
      <c r="I281" s="6" t="n">
        <v>37135</v>
      </c>
      <c r="J281" s="7" t="s">
        <v>1097</v>
      </c>
    </row>
    <row r="282" customFormat="false" ht="14.25" hidden="false" customHeight="true" outlineLevel="0" collapsed="false">
      <c r="A282" s="5" t="str">
        <f aca="false">HYPERLINK("https://www.fabsurplus.com/sdi_catalog/salesItemDetails.do?id=108002")</f>
        <v>https://www.fabsurplus.com/sdi_catalog/salesItemDetails.do?id=108002</v>
      </c>
      <c r="B282" s="5" t="s">
        <v>1098</v>
      </c>
      <c r="C282" s="5" t="s">
        <v>1090</v>
      </c>
      <c r="D282" s="5" t="s">
        <v>1099</v>
      </c>
      <c r="E282" s="5" t="s">
        <v>1100</v>
      </c>
      <c r="F282" s="5" t="s">
        <v>22</v>
      </c>
      <c r="G282" s="5" t="s">
        <v>28</v>
      </c>
      <c r="H282" s="5" t="s">
        <v>35</v>
      </c>
      <c r="I282" s="5"/>
      <c r="J282" s="5"/>
    </row>
    <row r="283" customFormat="false" ht="14.25" hidden="false" customHeight="true" outlineLevel="0" collapsed="false">
      <c r="A283" s="5" t="str">
        <f aca="false">HYPERLINK("https://www.fabsurplus.com/sdi_catalog/salesItemDetails.do?id=108003")</f>
        <v>https://www.fabsurplus.com/sdi_catalog/salesItemDetails.do?id=108003</v>
      </c>
      <c r="B283" s="5" t="s">
        <v>1101</v>
      </c>
      <c r="C283" s="5" t="s">
        <v>1090</v>
      </c>
      <c r="D283" s="5" t="s">
        <v>1099</v>
      </c>
      <c r="E283" s="5" t="s">
        <v>1102</v>
      </c>
      <c r="F283" s="5" t="s">
        <v>22</v>
      </c>
      <c r="G283" s="5" t="s">
        <v>28</v>
      </c>
      <c r="H283" s="5" t="s">
        <v>35</v>
      </c>
      <c r="I283" s="5"/>
      <c r="J283" s="5"/>
    </row>
    <row r="284" customFormat="false" ht="14.25" hidden="false" customHeight="true" outlineLevel="0" collapsed="false">
      <c r="A284" s="5" t="str">
        <f aca="false">HYPERLINK("https://www.fabsurplus.com/sdi_catalog/salesItemDetails.do?id=108005")</f>
        <v>https://www.fabsurplus.com/sdi_catalog/salesItemDetails.do?id=108005</v>
      </c>
      <c r="B284" s="5" t="s">
        <v>1103</v>
      </c>
      <c r="C284" s="5" t="s">
        <v>1090</v>
      </c>
      <c r="D284" s="5" t="s">
        <v>1104</v>
      </c>
      <c r="E284" s="5" t="s">
        <v>1105</v>
      </c>
      <c r="F284" s="5" t="s">
        <v>22</v>
      </c>
      <c r="G284" s="5" t="s">
        <v>28</v>
      </c>
      <c r="H284" s="5" t="s">
        <v>35</v>
      </c>
      <c r="I284" s="5"/>
      <c r="J284" s="5"/>
    </row>
    <row r="285" customFormat="false" ht="14.25" hidden="false" customHeight="true" outlineLevel="0" collapsed="false">
      <c r="A285" s="5" t="str">
        <f aca="false">HYPERLINK("https://www.fabsurplus.com/sdi_catalog/salesItemDetails.do?id=108004")</f>
        <v>https://www.fabsurplus.com/sdi_catalog/salesItemDetails.do?id=108004</v>
      </c>
      <c r="B285" s="5" t="s">
        <v>1106</v>
      </c>
      <c r="C285" s="5" t="s">
        <v>1090</v>
      </c>
      <c r="D285" s="5" t="s">
        <v>1104</v>
      </c>
      <c r="E285" s="5" t="s">
        <v>1107</v>
      </c>
      <c r="F285" s="5" t="s">
        <v>22</v>
      </c>
      <c r="G285" s="5" t="s">
        <v>28</v>
      </c>
      <c r="H285" s="5" t="s">
        <v>35</v>
      </c>
      <c r="I285" s="5"/>
      <c r="J285" s="5"/>
    </row>
    <row r="286" customFormat="false" ht="14.25" hidden="false" customHeight="true" outlineLevel="0" collapsed="false">
      <c r="A286" s="2" t="str">
        <f aca="false">HYPERLINK("https://www.fabsurplus.com/sdi_catalog/salesItemDetails.do?id=108937")</f>
        <v>https://www.fabsurplus.com/sdi_catalog/salesItemDetails.do?id=108937</v>
      </c>
      <c r="B286" s="2" t="s">
        <v>1108</v>
      </c>
      <c r="C286" s="2" t="s">
        <v>1109</v>
      </c>
      <c r="D286" s="2" t="s">
        <v>1110</v>
      </c>
      <c r="E286" s="2" t="s">
        <v>443</v>
      </c>
      <c r="F286" s="2" t="s">
        <v>22</v>
      </c>
      <c r="G286" s="2" t="s">
        <v>15</v>
      </c>
      <c r="H286" s="2" t="s">
        <v>16</v>
      </c>
      <c r="I286" s="3" t="n">
        <v>39234</v>
      </c>
      <c r="J286" s="4" t="s">
        <v>1111</v>
      </c>
    </row>
    <row r="287" customFormat="false" ht="14.25" hidden="false" customHeight="true" outlineLevel="0" collapsed="false">
      <c r="A287" s="5" t="str">
        <f aca="false">HYPERLINK("https://www.fabsurplus.com/sdi_catalog/salesItemDetails.do?id=108936")</f>
        <v>https://www.fabsurplus.com/sdi_catalog/salesItemDetails.do?id=108936</v>
      </c>
      <c r="B287" s="5" t="s">
        <v>1112</v>
      </c>
      <c r="C287" s="5" t="s">
        <v>1109</v>
      </c>
      <c r="D287" s="5" t="s">
        <v>1110</v>
      </c>
      <c r="E287" s="5" t="s">
        <v>443</v>
      </c>
      <c r="F287" s="5" t="s">
        <v>22</v>
      </c>
      <c r="G287" s="5" t="s">
        <v>15</v>
      </c>
      <c r="H287" s="5" t="s">
        <v>16</v>
      </c>
      <c r="I287" s="6" t="n">
        <v>38078</v>
      </c>
      <c r="J287" s="7" t="s">
        <v>1113</v>
      </c>
    </row>
    <row r="288" customFormat="false" ht="14.25" hidden="false" customHeight="true" outlineLevel="0" collapsed="false">
      <c r="A288" s="2" t="str">
        <f aca="false">HYPERLINK("https://www.fabsurplus.com/sdi_catalog/salesItemDetails.do?id=108614")</f>
        <v>https://www.fabsurplus.com/sdi_catalog/salesItemDetails.do?id=108614</v>
      </c>
      <c r="B288" s="2" t="s">
        <v>1114</v>
      </c>
      <c r="C288" s="2" t="s">
        <v>1090</v>
      </c>
      <c r="D288" s="2" t="s">
        <v>1115</v>
      </c>
      <c r="E288" s="2" t="s">
        <v>1116</v>
      </c>
      <c r="F288" s="2" t="s">
        <v>22</v>
      </c>
      <c r="G288" s="2" t="s">
        <v>28</v>
      </c>
      <c r="H288" s="2" t="s">
        <v>16</v>
      </c>
      <c r="I288" s="3" t="n">
        <v>37043</v>
      </c>
      <c r="J288" s="2" t="s">
        <v>1117</v>
      </c>
    </row>
    <row r="289" customFormat="false" ht="14.25" hidden="false" customHeight="true" outlineLevel="0" collapsed="false">
      <c r="A289" s="2" t="str">
        <f aca="false">HYPERLINK("https://www.fabsurplus.com/sdi_catalog/salesItemDetails.do?id=108604")</f>
        <v>https://www.fabsurplus.com/sdi_catalog/salesItemDetails.do?id=108604</v>
      </c>
      <c r="B289" s="2" t="s">
        <v>1118</v>
      </c>
      <c r="C289" s="2" t="s">
        <v>1109</v>
      </c>
      <c r="D289" s="2" t="s">
        <v>1119</v>
      </c>
      <c r="E289" s="2" t="s">
        <v>1120</v>
      </c>
      <c r="F289" s="2" t="s">
        <v>22</v>
      </c>
      <c r="G289" s="2" t="s">
        <v>15</v>
      </c>
      <c r="H289" s="2" t="s">
        <v>16</v>
      </c>
      <c r="I289" s="3" t="n">
        <v>41061</v>
      </c>
      <c r="J289" s="2" t="s">
        <v>1121</v>
      </c>
    </row>
    <row r="290" customFormat="false" ht="14.25" hidden="false" customHeight="true" outlineLevel="0" collapsed="false">
      <c r="A290" s="2" t="str">
        <f aca="false">HYPERLINK("https://www.fabsurplus.com/sdi_catalog/salesItemDetails.do?id=108695")</f>
        <v>https://www.fabsurplus.com/sdi_catalog/salesItemDetails.do?id=108695</v>
      </c>
      <c r="B290" s="2" t="s">
        <v>1122</v>
      </c>
      <c r="C290" s="2" t="s">
        <v>1090</v>
      </c>
      <c r="D290" s="2" t="s">
        <v>1123</v>
      </c>
      <c r="E290" s="2" t="s">
        <v>1124</v>
      </c>
      <c r="F290" s="2" t="s">
        <v>22</v>
      </c>
      <c r="G290" s="2" t="s">
        <v>159</v>
      </c>
      <c r="H290" s="2"/>
      <c r="I290" s="3" t="n">
        <v>41061</v>
      </c>
      <c r="J290" s="4" t="s">
        <v>1125</v>
      </c>
    </row>
    <row r="291" customFormat="false" ht="14.25" hidden="false" customHeight="true" outlineLevel="0" collapsed="false">
      <c r="A291" s="5" t="str">
        <f aca="false">HYPERLINK("https://www.fabsurplus.com/sdi_catalog/salesItemDetails.do?id=108537")</f>
        <v>https://www.fabsurplus.com/sdi_catalog/salesItemDetails.do?id=108537</v>
      </c>
      <c r="B291" s="5" t="s">
        <v>1126</v>
      </c>
      <c r="C291" s="5" t="s">
        <v>1090</v>
      </c>
      <c r="D291" s="5" t="s">
        <v>1127</v>
      </c>
      <c r="E291" s="5" t="s">
        <v>1128</v>
      </c>
      <c r="F291" s="5" t="s">
        <v>22</v>
      </c>
      <c r="G291" s="5" t="s">
        <v>921</v>
      </c>
      <c r="H291" s="5" t="s">
        <v>35</v>
      </c>
      <c r="I291" s="6" t="n">
        <v>41426</v>
      </c>
      <c r="J291" s="7" t="s">
        <v>1129</v>
      </c>
    </row>
    <row r="292" customFormat="false" ht="14.25" hidden="false" customHeight="true" outlineLevel="0" collapsed="false">
      <c r="A292" s="2" t="str">
        <f aca="false">HYPERLINK("https://www.fabsurplus.com/sdi_catalog/salesItemDetails.do?id=108883")</f>
        <v>https://www.fabsurplus.com/sdi_catalog/salesItemDetails.do?id=108883</v>
      </c>
      <c r="B292" s="2" t="s">
        <v>1130</v>
      </c>
      <c r="C292" s="2" t="s">
        <v>1131</v>
      </c>
      <c r="D292" s="2" t="s">
        <v>1132</v>
      </c>
      <c r="E292" s="2" t="s">
        <v>1133</v>
      </c>
      <c r="F292" s="2" t="s">
        <v>22</v>
      </c>
      <c r="G292" s="2"/>
      <c r="H292" s="2"/>
      <c r="I292" s="2"/>
      <c r="J292" s="2" t="s">
        <v>46</v>
      </c>
    </row>
    <row r="293" customFormat="false" ht="14.25" hidden="false" customHeight="true" outlineLevel="0" collapsed="false">
      <c r="A293" s="5" t="str">
        <f aca="false">HYPERLINK("https://www.fabsurplus.com/sdi_catalog/salesItemDetails.do?id=108884")</f>
        <v>https://www.fabsurplus.com/sdi_catalog/salesItemDetails.do?id=108884</v>
      </c>
      <c r="B293" s="5" t="s">
        <v>1134</v>
      </c>
      <c r="C293" s="5" t="s">
        <v>1131</v>
      </c>
      <c r="D293" s="5" t="s">
        <v>1135</v>
      </c>
      <c r="E293" s="5" t="s">
        <v>1136</v>
      </c>
      <c r="F293" s="5" t="s">
        <v>22</v>
      </c>
      <c r="G293" s="5"/>
      <c r="H293" s="5"/>
      <c r="I293" s="5"/>
      <c r="J293" s="5" t="s">
        <v>46</v>
      </c>
    </row>
    <row r="294" customFormat="false" ht="14.25" hidden="false" customHeight="true" outlineLevel="0" collapsed="false">
      <c r="A294" s="2" t="str">
        <f aca="false">HYPERLINK("https://www.fabsurplus.com/sdi_catalog/salesItemDetails.do?id=108885")</f>
        <v>https://www.fabsurplus.com/sdi_catalog/salesItemDetails.do?id=108885</v>
      </c>
      <c r="B294" s="2" t="s">
        <v>1137</v>
      </c>
      <c r="C294" s="2" t="s">
        <v>1131</v>
      </c>
      <c r="D294" s="2" t="s">
        <v>1138</v>
      </c>
      <c r="E294" s="2" t="s">
        <v>1133</v>
      </c>
      <c r="F294" s="2" t="s">
        <v>22</v>
      </c>
      <c r="G294" s="2"/>
      <c r="H294" s="2"/>
      <c r="I294" s="2"/>
      <c r="J294" s="2" t="s">
        <v>46</v>
      </c>
    </row>
    <row r="295" customFormat="false" ht="14.25" hidden="false" customHeight="true" outlineLevel="0" collapsed="false">
      <c r="A295" s="2" t="str">
        <f aca="false">HYPERLINK("https://www.fabsurplus.com/sdi_catalog/salesItemDetails.do?id=109006")</f>
        <v>https://www.fabsurplus.com/sdi_catalog/salesItemDetails.do?id=109006</v>
      </c>
      <c r="B295" s="2" t="s">
        <v>1139</v>
      </c>
      <c r="C295" s="2" t="s">
        <v>1140</v>
      </c>
      <c r="D295" s="2" t="s">
        <v>1141</v>
      </c>
      <c r="E295" s="2" t="s">
        <v>1142</v>
      </c>
      <c r="F295" s="2" t="s">
        <v>22</v>
      </c>
      <c r="G295" s="2" t="s">
        <v>970</v>
      </c>
      <c r="H295" s="2" t="s">
        <v>16</v>
      </c>
      <c r="I295" s="2"/>
      <c r="J295" s="2" t="s">
        <v>1143</v>
      </c>
    </row>
    <row r="296" customFormat="false" ht="14.25" hidden="false" customHeight="true" outlineLevel="0" collapsed="false">
      <c r="A296" s="5" t="str">
        <f aca="false">HYPERLINK("https://www.fabsurplus.com/sdi_catalog/salesItemDetails.do?id=108301")</f>
        <v>https://www.fabsurplus.com/sdi_catalog/salesItemDetails.do?id=108301</v>
      </c>
      <c r="B296" s="5" t="s">
        <v>1144</v>
      </c>
      <c r="C296" s="5" t="s">
        <v>1145</v>
      </c>
      <c r="D296" s="5" t="s">
        <v>1146</v>
      </c>
      <c r="E296" s="5" t="s">
        <v>1147</v>
      </c>
      <c r="F296" s="5" t="s">
        <v>22</v>
      </c>
      <c r="G296" s="5" t="s">
        <v>326</v>
      </c>
      <c r="H296" s="5"/>
      <c r="I296" s="6" t="n">
        <v>36678</v>
      </c>
      <c r="J296" s="7" t="s">
        <v>1148</v>
      </c>
    </row>
    <row r="297" customFormat="false" ht="14.25" hidden="false" customHeight="true" outlineLevel="0" collapsed="false">
      <c r="A297" s="2" t="str">
        <f aca="false">HYPERLINK("https://www.fabsurplus.com/sdi_catalog/salesItemDetails.do?id=108997")</f>
        <v>https://www.fabsurplus.com/sdi_catalog/salesItemDetails.do?id=108997</v>
      </c>
      <c r="B297" s="2" t="s">
        <v>1149</v>
      </c>
      <c r="C297" s="2" t="s">
        <v>1150</v>
      </c>
      <c r="D297" s="2" t="s">
        <v>329</v>
      </c>
      <c r="E297" s="2" t="s">
        <v>1151</v>
      </c>
      <c r="F297" s="2" t="s">
        <v>22</v>
      </c>
      <c r="G297" s="2" t="s">
        <v>74</v>
      </c>
      <c r="H297" s="2" t="s">
        <v>16</v>
      </c>
      <c r="I297" s="2"/>
      <c r="J297" s="4" t="s">
        <v>1152</v>
      </c>
    </row>
    <row r="298" customFormat="false" ht="14.25" hidden="false" customHeight="true" outlineLevel="0" collapsed="false">
      <c r="A298" s="2" t="str">
        <f aca="false">HYPERLINK("https://www.fabsurplus.com/sdi_catalog/salesItemDetails.do?id=108777")</f>
        <v>https://www.fabsurplus.com/sdi_catalog/salesItemDetails.do?id=108777</v>
      </c>
      <c r="B298" s="2" t="s">
        <v>1153</v>
      </c>
      <c r="C298" s="2" t="s">
        <v>1154</v>
      </c>
      <c r="D298" s="2" t="s">
        <v>1155</v>
      </c>
      <c r="E298" s="2" t="s">
        <v>1156</v>
      </c>
      <c r="F298" s="2" t="s">
        <v>22</v>
      </c>
      <c r="G298" s="2"/>
      <c r="H298" s="2" t="s">
        <v>16</v>
      </c>
      <c r="I298" s="3" t="n">
        <v>36526</v>
      </c>
      <c r="J298" s="4" t="s">
        <v>1157</v>
      </c>
    </row>
    <row r="299" customFormat="false" ht="14.25" hidden="false" customHeight="true" outlineLevel="0" collapsed="false">
      <c r="A299" s="5" t="str">
        <f aca="false">HYPERLINK("https://www.fabsurplus.com/sdi_catalog/salesItemDetails.do?id=106551")</f>
        <v>https://www.fabsurplus.com/sdi_catalog/salesItemDetails.do?id=106551</v>
      </c>
      <c r="B299" s="5" t="s">
        <v>1158</v>
      </c>
      <c r="C299" s="5" t="s">
        <v>1159</v>
      </c>
      <c r="D299" s="5" t="s">
        <v>1160</v>
      </c>
      <c r="E299" s="5" t="s">
        <v>1161</v>
      </c>
      <c r="F299" s="5" t="s">
        <v>22</v>
      </c>
      <c r="G299" s="5"/>
      <c r="H299" s="5"/>
      <c r="I299" s="5"/>
      <c r="J299" s="5" t="s">
        <v>567</v>
      </c>
    </row>
    <row r="300" customFormat="false" ht="14.25" hidden="false" customHeight="true" outlineLevel="0" collapsed="false">
      <c r="A300" s="2" t="str">
        <f aca="false">HYPERLINK("https://www.fabsurplus.com/sdi_catalog/salesItemDetails.do?id=106552")</f>
        <v>https://www.fabsurplus.com/sdi_catalog/salesItemDetails.do?id=106552</v>
      </c>
      <c r="B300" s="2" t="s">
        <v>1162</v>
      </c>
      <c r="C300" s="2" t="s">
        <v>1163</v>
      </c>
      <c r="D300" s="2" t="s">
        <v>1164</v>
      </c>
      <c r="E300" s="2" t="s">
        <v>1165</v>
      </c>
      <c r="F300" s="2" t="s">
        <v>22</v>
      </c>
      <c r="G300" s="2" t="s">
        <v>115</v>
      </c>
      <c r="H300" s="2"/>
      <c r="I300" s="2"/>
      <c r="J300" s="2" t="s">
        <v>260</v>
      </c>
    </row>
    <row r="301" customFormat="false" ht="14.25" hidden="false" customHeight="true" outlineLevel="0" collapsed="false">
      <c r="A301" s="5" t="str">
        <f aca="false">HYPERLINK("https://www.fabsurplus.com/sdi_catalog/salesItemDetails.do?id=108890")</f>
        <v>https://www.fabsurplus.com/sdi_catalog/salesItemDetails.do?id=108890</v>
      </c>
      <c r="B301" s="5" t="s">
        <v>1166</v>
      </c>
      <c r="C301" s="5" t="s">
        <v>1167</v>
      </c>
      <c r="D301" s="5" t="s">
        <v>1168</v>
      </c>
      <c r="E301" s="5" t="s">
        <v>1169</v>
      </c>
      <c r="F301" s="5" t="s">
        <v>22</v>
      </c>
      <c r="G301" s="5" t="s">
        <v>921</v>
      </c>
      <c r="H301" s="5"/>
      <c r="I301" s="5"/>
      <c r="J301" s="5" t="s">
        <v>46</v>
      </c>
    </row>
    <row r="302" customFormat="false" ht="14.25" hidden="false" customHeight="true" outlineLevel="0" collapsed="false">
      <c r="A302" s="2" t="str">
        <f aca="false">HYPERLINK("https://www.fabsurplus.com/sdi_catalog/salesItemDetails.do?id=106553")</f>
        <v>https://www.fabsurplus.com/sdi_catalog/salesItemDetails.do?id=106553</v>
      </c>
      <c r="B302" s="2" t="s">
        <v>1170</v>
      </c>
      <c r="C302" s="2" t="s">
        <v>1171</v>
      </c>
      <c r="D302" s="2" t="s">
        <v>1172</v>
      </c>
      <c r="E302" s="2" t="s">
        <v>1173</v>
      </c>
      <c r="F302" s="2" t="s">
        <v>22</v>
      </c>
      <c r="G302" s="2" t="s">
        <v>115</v>
      </c>
      <c r="H302" s="2" t="s">
        <v>35</v>
      </c>
      <c r="I302" s="3" t="n">
        <v>35217</v>
      </c>
      <c r="J302" s="2" t="s">
        <v>1174</v>
      </c>
    </row>
    <row r="303" customFormat="false" ht="14.25" hidden="false" customHeight="true" outlineLevel="0" collapsed="false">
      <c r="A303" s="5" t="str">
        <f aca="false">HYPERLINK("https://www.fabsurplus.com/sdi_catalog/salesItemDetails.do?id=106554")</f>
        <v>https://www.fabsurplus.com/sdi_catalog/salesItemDetails.do?id=106554</v>
      </c>
      <c r="B303" s="5" t="s">
        <v>1175</v>
      </c>
      <c r="C303" s="5" t="s">
        <v>1171</v>
      </c>
      <c r="D303" s="5" t="s">
        <v>1176</v>
      </c>
      <c r="E303" s="5" t="s">
        <v>1173</v>
      </c>
      <c r="F303" s="5" t="s">
        <v>22</v>
      </c>
      <c r="G303" s="5" t="s">
        <v>115</v>
      </c>
      <c r="H303" s="5" t="s">
        <v>35</v>
      </c>
      <c r="I303" s="5"/>
      <c r="J303" s="5" t="s">
        <v>1174</v>
      </c>
    </row>
    <row r="304" customFormat="false" ht="14.25" hidden="false" customHeight="true" outlineLevel="0" collapsed="false">
      <c r="A304" s="2" t="str">
        <f aca="false">HYPERLINK("https://www.fabsurplus.com/sdi_catalog/salesItemDetails.do?id=108640")</f>
        <v>https://www.fabsurplus.com/sdi_catalog/salesItemDetails.do?id=108640</v>
      </c>
      <c r="B304" s="2" t="s">
        <v>1177</v>
      </c>
      <c r="C304" s="2" t="s">
        <v>1171</v>
      </c>
      <c r="D304" s="2" t="s">
        <v>1178</v>
      </c>
      <c r="E304" s="2" t="s">
        <v>1179</v>
      </c>
      <c r="F304" s="2" t="s">
        <v>22</v>
      </c>
      <c r="G304" s="2" t="s">
        <v>115</v>
      </c>
      <c r="H304" s="2" t="s">
        <v>35</v>
      </c>
      <c r="I304" s="2"/>
      <c r="J304" s="2" t="s">
        <v>1174</v>
      </c>
    </row>
    <row r="305" customFormat="false" ht="14.25" hidden="false" customHeight="true" outlineLevel="0" collapsed="false">
      <c r="A305" s="2" t="str">
        <f aca="false">HYPERLINK("https://www.fabsurplus.com/sdi_catalog/salesItemDetails.do?id=106556")</f>
        <v>https://www.fabsurplus.com/sdi_catalog/salesItemDetails.do?id=106556</v>
      </c>
      <c r="B305" s="2" t="s">
        <v>1180</v>
      </c>
      <c r="C305" s="2" t="s">
        <v>1171</v>
      </c>
      <c r="D305" s="2" t="s">
        <v>1181</v>
      </c>
      <c r="E305" s="2" t="s">
        <v>1179</v>
      </c>
      <c r="F305" s="2" t="s">
        <v>22</v>
      </c>
      <c r="G305" s="2" t="s">
        <v>115</v>
      </c>
      <c r="H305" s="2" t="s">
        <v>35</v>
      </c>
      <c r="I305" s="3" t="n">
        <v>37773</v>
      </c>
      <c r="J305" s="2" t="s">
        <v>1174</v>
      </c>
    </row>
    <row r="306" customFormat="false" ht="14.25" hidden="false" customHeight="true" outlineLevel="0" collapsed="false">
      <c r="A306" s="2" t="str">
        <f aca="false">HYPERLINK("https://www.fabsurplus.com/sdi_catalog/salesItemDetails.do?id=106558")</f>
        <v>https://www.fabsurplus.com/sdi_catalog/salesItemDetails.do?id=106558</v>
      </c>
      <c r="B306" s="2" t="s">
        <v>1182</v>
      </c>
      <c r="C306" s="2" t="s">
        <v>1183</v>
      </c>
      <c r="D306" s="2" t="s">
        <v>1184</v>
      </c>
      <c r="E306" s="2" t="s">
        <v>1185</v>
      </c>
      <c r="F306" s="2" t="s">
        <v>22</v>
      </c>
      <c r="G306" s="2" t="s">
        <v>552</v>
      </c>
      <c r="H306" s="2" t="s">
        <v>16</v>
      </c>
      <c r="I306" s="2"/>
      <c r="J306" s="2" t="s">
        <v>349</v>
      </c>
    </row>
    <row r="307" customFormat="false" ht="14.25" hidden="false" customHeight="true" outlineLevel="0" collapsed="false">
      <c r="A307" s="5" t="str">
        <f aca="false">HYPERLINK("https://www.fabsurplus.com/sdi_catalog/salesItemDetails.do?id=106557")</f>
        <v>https://www.fabsurplus.com/sdi_catalog/salesItemDetails.do?id=106557</v>
      </c>
      <c r="B307" s="5" t="s">
        <v>1186</v>
      </c>
      <c r="C307" s="5" t="s">
        <v>1183</v>
      </c>
      <c r="D307" s="5" t="s">
        <v>1184</v>
      </c>
      <c r="E307" s="5" t="s">
        <v>1185</v>
      </c>
      <c r="F307" s="5" t="s">
        <v>22</v>
      </c>
      <c r="G307" s="5" t="s">
        <v>115</v>
      </c>
      <c r="H307" s="5" t="s">
        <v>35</v>
      </c>
      <c r="I307" s="6" t="n">
        <v>38504</v>
      </c>
      <c r="J307" s="5" t="s">
        <v>349</v>
      </c>
    </row>
    <row r="308" customFormat="false" ht="14.25" hidden="false" customHeight="true" outlineLevel="0" collapsed="false">
      <c r="A308" s="5" t="str">
        <f aca="false">HYPERLINK("https://www.fabsurplus.com/sdi_catalog/salesItemDetails.do?id=106559")</f>
        <v>https://www.fabsurplus.com/sdi_catalog/salesItemDetails.do?id=106559</v>
      </c>
      <c r="B308" s="5" t="s">
        <v>1187</v>
      </c>
      <c r="C308" s="5" t="s">
        <v>1183</v>
      </c>
      <c r="D308" s="5" t="s">
        <v>1188</v>
      </c>
      <c r="E308" s="5" t="s">
        <v>1185</v>
      </c>
      <c r="F308" s="5" t="s">
        <v>22</v>
      </c>
      <c r="G308" s="5" t="s">
        <v>1189</v>
      </c>
      <c r="H308" s="5" t="s">
        <v>35</v>
      </c>
      <c r="I308" s="5"/>
      <c r="J308" s="5" t="s">
        <v>349</v>
      </c>
    </row>
    <row r="309" customFormat="false" ht="14.25" hidden="false" customHeight="true" outlineLevel="0" collapsed="false">
      <c r="A309" s="2" t="str">
        <f aca="false">HYPERLINK("https://www.fabsurplus.com/sdi_catalog/salesItemDetails.do?id=108947")</f>
        <v>https://www.fabsurplus.com/sdi_catalog/salesItemDetails.do?id=108947</v>
      </c>
      <c r="B309" s="2" t="s">
        <v>1190</v>
      </c>
      <c r="C309" s="2" t="s">
        <v>1191</v>
      </c>
      <c r="D309" s="2" t="s">
        <v>1192</v>
      </c>
      <c r="E309" s="2" t="s">
        <v>1193</v>
      </c>
      <c r="F309" s="2" t="s">
        <v>22</v>
      </c>
      <c r="G309" s="2" t="s">
        <v>15</v>
      </c>
      <c r="H309" s="2" t="s">
        <v>35</v>
      </c>
      <c r="I309" s="3" t="n">
        <v>40695</v>
      </c>
      <c r="J309" s="4" t="s">
        <v>1194</v>
      </c>
    </row>
    <row r="310" customFormat="false" ht="14.25" hidden="false" customHeight="true" outlineLevel="0" collapsed="false">
      <c r="A310" s="2" t="str">
        <f aca="false">HYPERLINK("https://www.fabsurplus.com/sdi_catalog/salesItemDetails.do?id=108539")</f>
        <v>https://www.fabsurplus.com/sdi_catalog/salesItemDetails.do?id=108539</v>
      </c>
      <c r="B310" s="2" t="s">
        <v>1195</v>
      </c>
      <c r="C310" s="2" t="s">
        <v>1191</v>
      </c>
      <c r="D310" s="2" t="s">
        <v>1192</v>
      </c>
      <c r="E310" s="2" t="s">
        <v>1193</v>
      </c>
      <c r="F310" s="2" t="s">
        <v>22</v>
      </c>
      <c r="G310" s="2" t="s">
        <v>15</v>
      </c>
      <c r="H310" s="2" t="s">
        <v>16</v>
      </c>
      <c r="I310" s="3" t="n">
        <v>40634</v>
      </c>
      <c r="J310" s="4" t="s">
        <v>1196</v>
      </c>
    </row>
    <row r="311" customFormat="false" ht="14.25" hidden="false" customHeight="true" outlineLevel="0" collapsed="false">
      <c r="A311" s="5" t="str">
        <f aca="false">HYPERLINK("https://www.fabsurplus.com/sdi_catalog/salesItemDetails.do?id=108948")</f>
        <v>https://www.fabsurplus.com/sdi_catalog/salesItemDetails.do?id=108948</v>
      </c>
      <c r="B311" s="5" t="s">
        <v>1197</v>
      </c>
      <c r="C311" s="5" t="s">
        <v>1191</v>
      </c>
      <c r="D311" s="5" t="s">
        <v>1192</v>
      </c>
      <c r="E311" s="5" t="s">
        <v>1198</v>
      </c>
      <c r="F311" s="5" t="s">
        <v>22</v>
      </c>
      <c r="G311" s="5" t="s">
        <v>15</v>
      </c>
      <c r="H311" s="5" t="s">
        <v>35</v>
      </c>
      <c r="I311" s="6" t="n">
        <v>38869</v>
      </c>
      <c r="J311" s="7" t="s">
        <v>1199</v>
      </c>
    </row>
    <row r="312" customFormat="false" ht="14.25" hidden="false" customHeight="true" outlineLevel="0" collapsed="false">
      <c r="A312" s="5" t="str">
        <f aca="false">HYPERLINK("https://www.fabsurplus.com/sdi_catalog/salesItemDetails.do?id=106560")</f>
        <v>https://www.fabsurplus.com/sdi_catalog/salesItemDetails.do?id=106560</v>
      </c>
      <c r="B312" s="5" t="s">
        <v>1200</v>
      </c>
      <c r="C312" s="5" t="s">
        <v>1201</v>
      </c>
      <c r="D312" s="5" t="s">
        <v>1202</v>
      </c>
      <c r="E312" s="5" t="s">
        <v>1202</v>
      </c>
      <c r="F312" s="5" t="s">
        <v>22</v>
      </c>
      <c r="G312" s="5" t="s">
        <v>115</v>
      </c>
      <c r="H312" s="5"/>
      <c r="I312" s="5"/>
      <c r="J312" s="5" t="s">
        <v>260</v>
      </c>
    </row>
    <row r="313" customFormat="false" ht="14.25" hidden="false" customHeight="true" outlineLevel="0" collapsed="false">
      <c r="A313" s="2" t="str">
        <f aca="false">HYPERLINK("https://www.fabsurplus.com/sdi_catalog/salesItemDetails.do?id=108891")</f>
        <v>https://www.fabsurplus.com/sdi_catalog/salesItemDetails.do?id=108891</v>
      </c>
      <c r="B313" s="2" t="s">
        <v>1203</v>
      </c>
      <c r="C313" s="2" t="s">
        <v>1204</v>
      </c>
      <c r="D313" s="2" t="s">
        <v>1205</v>
      </c>
      <c r="E313" s="2" t="s">
        <v>1206</v>
      </c>
      <c r="F313" s="2" t="s">
        <v>22</v>
      </c>
      <c r="G313" s="2"/>
      <c r="H313" s="2"/>
      <c r="I313" s="2"/>
      <c r="J313" s="2" t="s">
        <v>46</v>
      </c>
    </row>
    <row r="314" customFormat="false" ht="14.25" hidden="false" customHeight="true" outlineLevel="0" collapsed="false">
      <c r="A314" s="5" t="str">
        <f aca="false">HYPERLINK("https://www.fabsurplus.com/sdi_catalog/salesItemDetails.do?id=108540")</f>
        <v>https://www.fabsurplus.com/sdi_catalog/salesItemDetails.do?id=108540</v>
      </c>
      <c r="B314" s="5" t="s">
        <v>1207</v>
      </c>
      <c r="C314" s="5" t="s">
        <v>1208</v>
      </c>
      <c r="D314" s="5" t="s">
        <v>1209</v>
      </c>
      <c r="E314" s="5" t="s">
        <v>1210</v>
      </c>
      <c r="F314" s="5" t="s">
        <v>450</v>
      </c>
      <c r="G314" s="5" t="s">
        <v>15</v>
      </c>
      <c r="H314" s="5"/>
      <c r="I314" s="5"/>
      <c r="J314" s="5"/>
    </row>
    <row r="315" customFormat="false" ht="14.25" hidden="false" customHeight="true" outlineLevel="0" collapsed="false">
      <c r="A315" s="2" t="str">
        <f aca="false">HYPERLINK("https://www.fabsurplus.com/sdi_catalog/salesItemDetails.do?id=108543")</f>
        <v>https://www.fabsurplus.com/sdi_catalog/salesItemDetails.do?id=108543</v>
      </c>
      <c r="B315" s="2" t="s">
        <v>1211</v>
      </c>
      <c r="C315" s="2" t="s">
        <v>1208</v>
      </c>
      <c r="D315" s="2" t="s">
        <v>1212</v>
      </c>
      <c r="E315" s="2" t="s">
        <v>1213</v>
      </c>
      <c r="F315" s="2" t="s">
        <v>22</v>
      </c>
      <c r="G315" s="2" t="s">
        <v>15</v>
      </c>
      <c r="H315" s="2"/>
      <c r="I315" s="2"/>
      <c r="J315" s="2"/>
    </row>
    <row r="316" customFormat="false" ht="14.25" hidden="false" customHeight="true" outlineLevel="0" collapsed="false">
      <c r="A316" s="2" t="str">
        <f aca="false">HYPERLINK("https://www.fabsurplus.com/sdi_catalog/salesItemDetails.do?id=108893")</f>
        <v>https://www.fabsurplus.com/sdi_catalog/salesItemDetails.do?id=108893</v>
      </c>
      <c r="B316" s="2" t="s">
        <v>1214</v>
      </c>
      <c r="C316" s="2" t="s">
        <v>1215</v>
      </c>
      <c r="D316" s="2" t="s">
        <v>1216</v>
      </c>
      <c r="E316" s="2" t="s">
        <v>1217</v>
      </c>
      <c r="F316" s="2" t="s">
        <v>22</v>
      </c>
      <c r="G316" s="2" t="s">
        <v>805</v>
      </c>
      <c r="H316" s="2"/>
      <c r="I316" s="2"/>
      <c r="J316" s="2" t="s">
        <v>46</v>
      </c>
    </row>
    <row r="317" customFormat="false" ht="14.25" hidden="false" customHeight="true" outlineLevel="0" collapsed="false">
      <c r="A317" s="2" t="str">
        <f aca="false">HYPERLINK("https://www.fabsurplus.com/sdi_catalog/salesItemDetails.do?id=107011")</f>
        <v>https://www.fabsurplus.com/sdi_catalog/salesItemDetails.do?id=107011</v>
      </c>
      <c r="B317" s="2" t="s">
        <v>1218</v>
      </c>
      <c r="C317" s="2" t="s">
        <v>1219</v>
      </c>
      <c r="D317" s="2" t="s">
        <v>1220</v>
      </c>
      <c r="E317" s="2" t="s">
        <v>1221</v>
      </c>
      <c r="F317" s="2" t="s">
        <v>22</v>
      </c>
      <c r="G317" s="2" t="s">
        <v>89</v>
      </c>
      <c r="H317" s="2" t="s">
        <v>304</v>
      </c>
      <c r="I317" s="3" t="n">
        <v>36678</v>
      </c>
      <c r="J317" s="4" t="s">
        <v>1222</v>
      </c>
    </row>
    <row r="318" customFormat="false" ht="14.25" hidden="false" customHeight="true" outlineLevel="0" collapsed="false">
      <c r="A318" s="5" t="str">
        <f aca="false">HYPERLINK("https://www.fabsurplus.com/sdi_catalog/salesItemDetails.do?id=108894")</f>
        <v>https://www.fabsurplus.com/sdi_catalog/salesItemDetails.do?id=108894</v>
      </c>
      <c r="B318" s="5" t="s">
        <v>1223</v>
      </c>
      <c r="C318" s="5" t="s">
        <v>1215</v>
      </c>
      <c r="D318" s="5" t="s">
        <v>1224</v>
      </c>
      <c r="E318" s="5" t="s">
        <v>713</v>
      </c>
      <c r="F318" s="5" t="s">
        <v>22</v>
      </c>
      <c r="G318" s="5"/>
      <c r="H318" s="5"/>
      <c r="I318" s="5"/>
      <c r="J318" s="5" t="s">
        <v>46</v>
      </c>
    </row>
    <row r="319" customFormat="false" ht="14.25" hidden="false" customHeight="true" outlineLevel="0" collapsed="false">
      <c r="A319" s="5" t="str">
        <f aca="false">HYPERLINK("https://www.fabsurplus.com/sdi_catalog/salesItemDetails.do?id=108698")</f>
        <v>https://www.fabsurplus.com/sdi_catalog/salesItemDetails.do?id=108698</v>
      </c>
      <c r="B319" s="5" t="s">
        <v>1225</v>
      </c>
      <c r="C319" s="5" t="s">
        <v>1215</v>
      </c>
      <c r="D319" s="5" t="s">
        <v>1226</v>
      </c>
      <c r="E319" s="5" t="s">
        <v>1227</v>
      </c>
      <c r="F319" s="5" t="s">
        <v>22</v>
      </c>
      <c r="G319" s="5" t="s">
        <v>28</v>
      </c>
      <c r="H319" s="5" t="s">
        <v>16</v>
      </c>
      <c r="I319" s="6" t="n">
        <v>40695</v>
      </c>
      <c r="J319" s="7" t="s">
        <v>1228</v>
      </c>
    </row>
    <row r="320" customFormat="false" ht="14.25" hidden="false" customHeight="true" outlineLevel="0" collapsed="false">
      <c r="A320" s="5" t="str">
        <f aca="false">HYPERLINK("https://www.fabsurplus.com/sdi_catalog/salesItemDetails.do?id=106563")</f>
        <v>https://www.fabsurplus.com/sdi_catalog/salesItemDetails.do?id=106563</v>
      </c>
      <c r="B320" s="5" t="s">
        <v>1229</v>
      </c>
      <c r="C320" s="5" t="s">
        <v>1230</v>
      </c>
      <c r="D320" s="5" t="s">
        <v>1231</v>
      </c>
      <c r="E320" s="5" t="s">
        <v>1232</v>
      </c>
      <c r="F320" s="5" t="s">
        <v>22</v>
      </c>
      <c r="G320" s="5" t="s">
        <v>115</v>
      </c>
      <c r="H320" s="5" t="s">
        <v>35</v>
      </c>
      <c r="I320" s="5"/>
      <c r="J320" s="5" t="s">
        <v>349</v>
      </c>
    </row>
    <row r="321" customFormat="false" ht="14.25" hidden="false" customHeight="true" outlineLevel="0" collapsed="false">
      <c r="A321" s="5" t="str">
        <f aca="false">HYPERLINK("https://www.fabsurplus.com/sdi_catalog/salesItemDetails.do?id=107028")</f>
        <v>https://www.fabsurplus.com/sdi_catalog/salesItemDetails.do?id=107028</v>
      </c>
      <c r="B321" s="5" t="s">
        <v>1233</v>
      </c>
      <c r="C321" s="5" t="s">
        <v>1234</v>
      </c>
      <c r="D321" s="5" t="s">
        <v>1235</v>
      </c>
      <c r="E321" s="5" t="s">
        <v>1236</v>
      </c>
      <c r="F321" s="5" t="s">
        <v>22</v>
      </c>
      <c r="G321" s="5" t="s">
        <v>89</v>
      </c>
      <c r="H321" s="5" t="s">
        <v>35</v>
      </c>
      <c r="I321" s="6" t="n">
        <v>34759</v>
      </c>
      <c r="J321" s="7" t="s">
        <v>1237</v>
      </c>
    </row>
    <row r="322" customFormat="false" ht="14.25" hidden="false" customHeight="true" outlineLevel="0" collapsed="false">
      <c r="A322" s="5" t="str">
        <f aca="false">HYPERLINK("https://www.fabsurplus.com/sdi_catalog/salesItemDetails.do?id=107010")</f>
        <v>https://www.fabsurplus.com/sdi_catalog/salesItemDetails.do?id=107010</v>
      </c>
      <c r="B322" s="5" t="s">
        <v>1238</v>
      </c>
      <c r="C322" s="5" t="s">
        <v>1234</v>
      </c>
      <c r="D322" s="5" t="s">
        <v>1235</v>
      </c>
      <c r="E322" s="5" t="s">
        <v>1239</v>
      </c>
      <c r="F322" s="5" t="s">
        <v>22</v>
      </c>
      <c r="G322" s="5" t="s">
        <v>89</v>
      </c>
      <c r="H322" s="5" t="s">
        <v>35</v>
      </c>
      <c r="I322" s="6" t="n">
        <v>35490</v>
      </c>
      <c r="J322" s="7" t="s">
        <v>1240</v>
      </c>
    </row>
    <row r="323" customFormat="false" ht="14.25" hidden="false" customHeight="true" outlineLevel="0" collapsed="false">
      <c r="A323" s="2" t="str">
        <f aca="false">HYPERLINK("https://www.fabsurplus.com/sdi_catalog/salesItemDetails.do?id=108973")</f>
        <v>https://www.fabsurplus.com/sdi_catalog/salesItemDetails.do?id=108973</v>
      </c>
      <c r="B323" s="2" t="s">
        <v>1241</v>
      </c>
      <c r="C323" s="2" t="s">
        <v>1234</v>
      </c>
      <c r="D323" s="2" t="s">
        <v>1242</v>
      </c>
      <c r="E323" s="2" t="s">
        <v>1000</v>
      </c>
      <c r="F323" s="2" t="s">
        <v>22</v>
      </c>
      <c r="G323" s="2" t="s">
        <v>1001</v>
      </c>
      <c r="H323" s="2" t="s">
        <v>35</v>
      </c>
      <c r="I323" s="3" t="n">
        <v>36192</v>
      </c>
      <c r="J323" s="4" t="s">
        <v>1243</v>
      </c>
    </row>
    <row r="324" customFormat="false" ht="14.25" hidden="false" customHeight="true" outlineLevel="0" collapsed="false">
      <c r="A324" s="5" t="str">
        <f aca="false">HYPERLINK("https://www.fabsurplus.com/sdi_catalog/salesItemDetails.do?id=106979")</f>
        <v>https://www.fabsurplus.com/sdi_catalog/salesItemDetails.do?id=106979</v>
      </c>
      <c r="B324" s="5" t="s">
        <v>1244</v>
      </c>
      <c r="C324" s="5" t="s">
        <v>1245</v>
      </c>
      <c r="D324" s="5" t="s">
        <v>1246</v>
      </c>
      <c r="E324" s="5" t="s">
        <v>1247</v>
      </c>
      <c r="F324" s="5" t="s">
        <v>450</v>
      </c>
      <c r="G324" s="5" t="s">
        <v>1248</v>
      </c>
      <c r="H324" s="5" t="s">
        <v>35</v>
      </c>
      <c r="I324" s="6" t="n">
        <v>38961</v>
      </c>
      <c r="J324" s="7" t="s">
        <v>1249</v>
      </c>
    </row>
    <row r="325" customFormat="false" ht="14.25" hidden="false" customHeight="true" outlineLevel="0" collapsed="false">
      <c r="A325" s="2" t="str">
        <f aca="false">HYPERLINK("https://www.fabsurplus.com/sdi_catalog/salesItemDetails.do?id=108972")</f>
        <v>https://www.fabsurplus.com/sdi_catalog/salesItemDetails.do?id=108972</v>
      </c>
      <c r="B325" s="2" t="s">
        <v>1250</v>
      </c>
      <c r="C325" s="2" t="s">
        <v>1251</v>
      </c>
      <c r="D325" s="2" t="s">
        <v>1252</v>
      </c>
      <c r="E325" s="2" t="s">
        <v>880</v>
      </c>
      <c r="F325" s="2" t="s">
        <v>22</v>
      </c>
      <c r="G325" s="2" t="s">
        <v>15</v>
      </c>
      <c r="H325" s="2" t="s">
        <v>16</v>
      </c>
      <c r="I325" s="3" t="n">
        <v>40695</v>
      </c>
      <c r="J325" s="4" t="s">
        <v>1253</v>
      </c>
    </row>
    <row r="1044452" customFormat="false" ht="12.8" hidden="false" customHeight="true" outlineLevel="0" collapsed="false"/>
    <row r="1044453" customFormat="false" ht="12.8" hidden="false" customHeight="true" outlineLevel="0" collapsed="false"/>
    <row r="1044454" customFormat="false" ht="12.8" hidden="false" customHeight="true" outlineLevel="0" collapsed="false"/>
    <row r="1044455" customFormat="false" ht="12.8" hidden="false" customHeight="true" outlineLevel="0" collapsed="false"/>
    <row r="1044456" customFormat="false" ht="12.8" hidden="false" customHeight="true" outlineLevel="0" collapsed="false"/>
    <row r="1044457" customFormat="false" ht="12.8" hidden="false" customHeight="true" outlineLevel="0" collapsed="false"/>
    <row r="1044458" customFormat="false" ht="12.8" hidden="false" customHeight="true" outlineLevel="0" collapsed="false"/>
    <row r="1044459" customFormat="false" ht="12.8" hidden="false" customHeight="true" outlineLevel="0" collapsed="false"/>
    <row r="1044460" customFormat="false" ht="12.8" hidden="false" customHeight="true" outlineLevel="0" collapsed="false"/>
    <row r="1044461" customFormat="false" ht="12.8" hidden="false" customHeight="true" outlineLevel="0" collapsed="false"/>
    <row r="1044462" customFormat="false" ht="12.8" hidden="false" customHeight="true" outlineLevel="0" collapsed="false"/>
    <row r="1044463" customFormat="false" ht="12.8" hidden="false" customHeight="true" outlineLevel="0" collapsed="false"/>
    <row r="1044464" customFormat="false" ht="12.8" hidden="false" customHeight="true" outlineLevel="0" collapsed="false"/>
    <row r="1044465" customFormat="false" ht="12.8" hidden="false" customHeight="true" outlineLevel="0" collapsed="false"/>
    <row r="1044466" customFormat="false" ht="12.8" hidden="false" customHeight="true" outlineLevel="0" collapsed="false"/>
    <row r="1044467" customFormat="false" ht="12.8" hidden="false" customHeight="true" outlineLevel="0" collapsed="false"/>
    <row r="1044468" customFormat="false" ht="12.8" hidden="false" customHeight="true" outlineLevel="0" collapsed="false"/>
    <row r="1044469" customFormat="false" ht="12.8" hidden="false" customHeight="true" outlineLevel="0" collapsed="false"/>
    <row r="1044470" customFormat="false" ht="12.8" hidden="false" customHeight="true" outlineLevel="0" collapsed="false"/>
    <row r="1044471" customFormat="false" ht="12.8" hidden="false" customHeight="true" outlineLevel="0" collapsed="false"/>
    <row r="1044472" customFormat="false" ht="12.8" hidden="false" customHeight="true" outlineLevel="0" collapsed="false"/>
    <row r="1044473" customFormat="false" ht="12.8" hidden="false" customHeight="true" outlineLevel="0" collapsed="false"/>
    <row r="1044474" customFormat="false" ht="12.8" hidden="false" customHeight="true" outlineLevel="0" collapsed="false"/>
    <row r="1044475" customFormat="false" ht="12.8" hidden="false" customHeight="true" outlineLevel="0" collapsed="false"/>
    <row r="1044476" customFormat="false" ht="12.8" hidden="false" customHeight="true" outlineLevel="0" collapsed="false"/>
    <row r="1044477" customFormat="false" ht="12.8" hidden="false" customHeight="true" outlineLevel="0" collapsed="false"/>
    <row r="1044478" customFormat="false" ht="12.8" hidden="false" customHeight="true" outlineLevel="0" collapsed="false"/>
    <row r="1044479" customFormat="false" ht="12.8" hidden="false" customHeight="true" outlineLevel="0" collapsed="false"/>
    <row r="1044480" customFormat="false" ht="12.8" hidden="false" customHeight="true" outlineLevel="0" collapsed="false"/>
    <row r="1044481" customFormat="false" ht="12.8" hidden="false" customHeight="true" outlineLevel="0" collapsed="false"/>
    <row r="1044482" customFormat="false" ht="12.8" hidden="false" customHeight="true" outlineLevel="0" collapsed="false"/>
    <row r="1044483" customFormat="false" ht="12.8" hidden="false" customHeight="true" outlineLevel="0" collapsed="false"/>
    <row r="1044484" customFormat="false" ht="12.8" hidden="false" customHeight="true" outlineLevel="0" collapsed="false"/>
    <row r="1044485" customFormat="false" ht="12.8" hidden="false" customHeight="true" outlineLevel="0" collapsed="false"/>
    <row r="1044486" customFormat="false" ht="12.8" hidden="false" customHeight="true" outlineLevel="0" collapsed="false"/>
    <row r="1044487" customFormat="false" ht="12.8" hidden="false" customHeight="true" outlineLevel="0" collapsed="false"/>
    <row r="1044488" customFormat="false" ht="12.8" hidden="false" customHeight="true" outlineLevel="0" collapsed="false"/>
    <row r="1044489" customFormat="false" ht="12.8" hidden="false" customHeight="true" outlineLevel="0" collapsed="false"/>
    <row r="1044490" customFormat="false" ht="12.8" hidden="false" customHeight="true" outlineLevel="0" collapsed="false"/>
    <row r="1044491" customFormat="false" ht="12.8" hidden="false" customHeight="true" outlineLevel="0" collapsed="false"/>
    <row r="1044492" customFormat="false" ht="12.8" hidden="false" customHeight="true" outlineLevel="0" collapsed="false"/>
    <row r="1044493" customFormat="false" ht="12.8" hidden="false" customHeight="true" outlineLevel="0" collapsed="false"/>
    <row r="1044494" customFormat="false" ht="12.8" hidden="false" customHeight="true" outlineLevel="0" collapsed="false"/>
    <row r="1044495" customFormat="false" ht="12.8" hidden="false" customHeight="true" outlineLevel="0" collapsed="false"/>
    <row r="1044496" customFormat="false" ht="12.8" hidden="false" customHeight="true" outlineLevel="0" collapsed="false"/>
    <row r="1044497" customFormat="false" ht="12.8" hidden="false" customHeight="true" outlineLevel="0" collapsed="false"/>
    <row r="1044498" customFormat="false" ht="12.8" hidden="false" customHeight="true" outlineLevel="0" collapsed="false"/>
    <row r="1044499" customFormat="false" ht="12.8" hidden="false" customHeight="true" outlineLevel="0" collapsed="false"/>
    <row r="1044500" customFormat="false" ht="12.8" hidden="false" customHeight="true" outlineLevel="0" collapsed="false"/>
    <row r="1044501" customFormat="false" ht="12.8" hidden="false" customHeight="true" outlineLevel="0" collapsed="false"/>
    <row r="1044502" customFormat="false" ht="12.8" hidden="false" customHeight="true" outlineLevel="0" collapsed="false"/>
    <row r="1044503" customFormat="false" ht="12.8" hidden="false" customHeight="true" outlineLevel="0" collapsed="false"/>
    <row r="1044504" customFormat="false" ht="12.8" hidden="false" customHeight="true" outlineLevel="0" collapsed="false"/>
    <row r="1044505" customFormat="false" ht="12.8" hidden="false" customHeight="true" outlineLevel="0" collapsed="false"/>
    <row r="1044506" customFormat="false" ht="12.8" hidden="false" customHeight="true" outlineLevel="0" collapsed="false"/>
    <row r="1044507" customFormat="false" ht="12.8" hidden="false" customHeight="true" outlineLevel="0" collapsed="false"/>
    <row r="1044508" customFormat="false" ht="12.8" hidden="false" customHeight="true" outlineLevel="0" collapsed="false"/>
    <row r="1044509" customFormat="false" ht="12.8" hidden="false" customHeight="true" outlineLevel="0" collapsed="false"/>
    <row r="1044510" customFormat="false" ht="12.8" hidden="false" customHeight="true" outlineLevel="0" collapsed="false"/>
    <row r="1044511" customFormat="false" ht="12.8" hidden="false" customHeight="true" outlineLevel="0" collapsed="false"/>
    <row r="1044512" customFormat="false" ht="12.8" hidden="false" customHeight="true" outlineLevel="0" collapsed="false"/>
    <row r="1044513" customFormat="false" ht="12.8" hidden="false" customHeight="true" outlineLevel="0" collapsed="false"/>
    <row r="1044514" customFormat="false" ht="12.8" hidden="false" customHeight="true" outlineLevel="0" collapsed="false"/>
    <row r="1044515" customFormat="false" ht="12.8" hidden="false" customHeight="true" outlineLevel="0" collapsed="false"/>
    <row r="1044516" customFormat="false" ht="12.8" hidden="false" customHeight="true" outlineLevel="0" collapsed="false"/>
    <row r="1044517" customFormat="false" ht="12.8" hidden="false" customHeight="true" outlineLevel="0" collapsed="false"/>
    <row r="1044518" customFormat="false" ht="12.8" hidden="false" customHeight="true" outlineLevel="0" collapsed="false"/>
    <row r="1044519" customFormat="false" ht="12.8" hidden="false" customHeight="true" outlineLevel="0" collapsed="false"/>
    <row r="1044520" customFormat="false" ht="12.8" hidden="false" customHeight="true" outlineLevel="0" collapsed="false"/>
    <row r="1044521" customFormat="false" ht="12.8" hidden="false" customHeight="true" outlineLevel="0" collapsed="false"/>
    <row r="1044522" customFormat="false" ht="12.8" hidden="false" customHeight="true" outlineLevel="0" collapsed="false"/>
    <row r="1044523" customFormat="false" ht="12.8" hidden="false" customHeight="true" outlineLevel="0" collapsed="false"/>
    <row r="1044524" customFormat="false" ht="12.8" hidden="false" customHeight="true" outlineLevel="0" collapsed="false"/>
    <row r="1044525" customFormat="false" ht="12.8" hidden="false" customHeight="true" outlineLevel="0" collapsed="false"/>
    <row r="1044526" customFormat="false" ht="12.8" hidden="false" customHeight="true" outlineLevel="0" collapsed="false"/>
    <row r="1044527" customFormat="false" ht="12.8" hidden="false" customHeight="true" outlineLevel="0" collapsed="false"/>
    <row r="1044528" customFormat="false" ht="12.8" hidden="false" customHeight="true" outlineLevel="0" collapsed="false"/>
    <row r="1044529" customFormat="false" ht="12.8" hidden="false" customHeight="true" outlineLevel="0" collapsed="false"/>
    <row r="1044530" customFormat="false" ht="12.8" hidden="false" customHeight="true" outlineLevel="0" collapsed="false"/>
    <row r="1044531" customFormat="false" ht="12.8" hidden="false" customHeight="true" outlineLevel="0" collapsed="false"/>
    <row r="1044532" customFormat="false" ht="12.8" hidden="false" customHeight="true" outlineLevel="0" collapsed="false"/>
    <row r="1044533" customFormat="false" ht="12.8" hidden="false" customHeight="true" outlineLevel="0" collapsed="false"/>
    <row r="1044534" customFormat="false" ht="12.8" hidden="false" customHeight="true" outlineLevel="0" collapsed="false"/>
    <row r="1044535" customFormat="false" ht="12.8" hidden="false" customHeight="true" outlineLevel="0" collapsed="false"/>
    <row r="1044536" customFormat="false" ht="12.8" hidden="false" customHeight="true" outlineLevel="0" collapsed="false"/>
    <row r="1044537" customFormat="false" ht="12.8" hidden="false" customHeight="true" outlineLevel="0" collapsed="false"/>
    <row r="1044538" customFormat="false" ht="12.8" hidden="false" customHeight="true" outlineLevel="0" collapsed="false"/>
    <row r="1044539" customFormat="false" ht="12.8" hidden="false" customHeight="true" outlineLevel="0" collapsed="false"/>
    <row r="1044540" customFormat="false" ht="12.8" hidden="false" customHeight="true" outlineLevel="0" collapsed="false"/>
    <row r="1044541" customFormat="false" ht="12.8" hidden="false" customHeight="true" outlineLevel="0" collapsed="false"/>
    <row r="1044542" customFormat="false" ht="12.8" hidden="false" customHeight="true" outlineLevel="0" collapsed="false"/>
    <row r="1044543" customFormat="false" ht="12.8" hidden="false" customHeight="true" outlineLevel="0" collapsed="false"/>
    <row r="1044544" customFormat="false" ht="12.8" hidden="false" customHeight="true" outlineLevel="0" collapsed="false"/>
    <row r="1044545" customFormat="false" ht="12.8" hidden="false" customHeight="true" outlineLevel="0" collapsed="false"/>
    <row r="1044546" customFormat="false" ht="12.8" hidden="false" customHeight="true" outlineLevel="0" collapsed="false"/>
    <row r="1044547" customFormat="false" ht="12.8" hidden="false" customHeight="true" outlineLevel="0" collapsed="false"/>
    <row r="1044548" customFormat="false" ht="12.8" hidden="false" customHeight="true" outlineLevel="0" collapsed="false"/>
    <row r="1044549" customFormat="false" ht="12.8" hidden="false" customHeight="true" outlineLevel="0" collapsed="false"/>
    <row r="1044550" customFormat="false" ht="12.8" hidden="false" customHeight="true" outlineLevel="0" collapsed="false"/>
    <row r="1044551" customFormat="false" ht="12.8" hidden="false" customHeight="true" outlineLevel="0" collapsed="false"/>
    <row r="1044552" customFormat="false" ht="12.8" hidden="false" customHeight="true" outlineLevel="0" collapsed="false"/>
    <row r="1044553" customFormat="false" ht="12.8" hidden="false" customHeight="true" outlineLevel="0" collapsed="false"/>
    <row r="1044554" customFormat="false" ht="12.8" hidden="false" customHeight="true" outlineLevel="0" collapsed="false"/>
    <row r="1044555" customFormat="false" ht="12.8" hidden="false" customHeight="true" outlineLevel="0" collapsed="false"/>
    <row r="1044556" customFormat="false" ht="12.8" hidden="false" customHeight="true" outlineLevel="0" collapsed="false"/>
    <row r="1044557" customFormat="false" ht="12.8" hidden="false" customHeight="true" outlineLevel="0" collapsed="false"/>
    <row r="1044558" customFormat="false" ht="12.8" hidden="false" customHeight="true" outlineLevel="0" collapsed="false"/>
    <row r="1044559" customFormat="false" ht="12.8" hidden="false" customHeight="true" outlineLevel="0" collapsed="false"/>
    <row r="1044560" customFormat="false" ht="12.8" hidden="false" customHeight="true" outlineLevel="0" collapsed="false"/>
    <row r="1044561" customFormat="false" ht="12.8" hidden="false" customHeight="true" outlineLevel="0" collapsed="false"/>
    <row r="1044562" customFormat="false" ht="12.8" hidden="false" customHeight="true" outlineLevel="0" collapsed="false"/>
    <row r="1044563" customFormat="false" ht="12.8" hidden="false" customHeight="true" outlineLevel="0" collapsed="false"/>
    <row r="1044564" customFormat="false" ht="12.8" hidden="false" customHeight="true" outlineLevel="0" collapsed="false"/>
    <row r="1044565" customFormat="false" ht="12.8" hidden="false" customHeight="true" outlineLevel="0" collapsed="false"/>
    <row r="1044566" customFormat="false" ht="12.8" hidden="false" customHeight="true" outlineLevel="0" collapsed="false"/>
    <row r="1044567" customFormat="false" ht="12.8" hidden="false" customHeight="true" outlineLevel="0" collapsed="false"/>
    <row r="1044568" customFormat="false" ht="12.8" hidden="false" customHeight="true" outlineLevel="0" collapsed="false"/>
    <row r="1044569" customFormat="false" ht="12.8" hidden="false" customHeight="true" outlineLevel="0" collapsed="false"/>
    <row r="1044570" customFormat="false" ht="12.8" hidden="false" customHeight="true" outlineLevel="0" collapsed="false"/>
    <row r="1044571" customFormat="false" ht="12.8" hidden="false" customHeight="true" outlineLevel="0" collapsed="false"/>
    <row r="1044572" customFormat="false" ht="12.8" hidden="false" customHeight="true" outlineLevel="0" collapsed="false"/>
    <row r="1044573" customFormat="false" ht="12.8" hidden="false" customHeight="true" outlineLevel="0" collapsed="false"/>
    <row r="1044574" customFormat="false" ht="12.8" hidden="false" customHeight="true" outlineLevel="0" collapsed="false"/>
    <row r="1044575" customFormat="false" ht="12.8" hidden="false" customHeight="true" outlineLevel="0" collapsed="false"/>
    <row r="1044576" customFormat="false" ht="12.8" hidden="false" customHeight="true" outlineLevel="0" collapsed="false"/>
    <row r="1044577" customFormat="false" ht="12.8" hidden="false" customHeight="true" outlineLevel="0" collapsed="false"/>
    <row r="1044578" customFormat="false" ht="12.8" hidden="false" customHeight="true" outlineLevel="0" collapsed="false"/>
    <row r="1044579" customFormat="false" ht="12.8" hidden="false" customHeight="true" outlineLevel="0" collapsed="false"/>
    <row r="1044580" customFormat="false" ht="12.8" hidden="false" customHeight="true" outlineLevel="0" collapsed="false"/>
    <row r="1044581" customFormat="false" ht="12.8" hidden="false" customHeight="true" outlineLevel="0" collapsed="false"/>
    <row r="1044582" customFormat="false" ht="12.8" hidden="false" customHeight="true" outlineLevel="0" collapsed="false"/>
    <row r="1044583" customFormat="false" ht="12.8" hidden="false" customHeight="true" outlineLevel="0" collapsed="false"/>
    <row r="1044584" customFormat="false" ht="12.8" hidden="false" customHeight="true" outlineLevel="0" collapsed="false"/>
    <row r="1044585" customFormat="false" ht="12.8" hidden="false" customHeight="true" outlineLevel="0" collapsed="false"/>
    <row r="1044586" customFormat="false" ht="12.8" hidden="false" customHeight="true" outlineLevel="0" collapsed="false"/>
    <row r="1044587" customFormat="false" ht="12.8" hidden="false" customHeight="true" outlineLevel="0" collapsed="false"/>
    <row r="1044588" customFormat="false" ht="12.8" hidden="false" customHeight="true" outlineLevel="0" collapsed="false"/>
    <row r="1044589" customFormat="false" ht="12.8" hidden="false" customHeight="true" outlineLevel="0" collapsed="false"/>
    <row r="1044590" customFormat="false" ht="12.8" hidden="false" customHeight="true" outlineLevel="0" collapsed="false"/>
    <row r="1044591" customFormat="false" ht="12.8" hidden="false" customHeight="true" outlineLevel="0" collapsed="false"/>
    <row r="1044592" customFormat="false" ht="12.8" hidden="false" customHeight="true" outlineLevel="0" collapsed="false"/>
    <row r="1044593" customFormat="false" ht="12.8" hidden="false" customHeight="true" outlineLevel="0" collapsed="false"/>
    <row r="1044594" customFormat="false" ht="12.8" hidden="false" customHeight="true" outlineLevel="0" collapsed="false"/>
    <row r="1044595" customFormat="false" ht="12.8" hidden="false" customHeight="true" outlineLevel="0" collapsed="false"/>
    <row r="1044596" customFormat="false" ht="12.8" hidden="false" customHeight="true" outlineLevel="0" collapsed="false"/>
    <row r="1044597" customFormat="false" ht="12.8" hidden="false" customHeight="true" outlineLevel="0" collapsed="false"/>
    <row r="1044598" customFormat="false" ht="12.8" hidden="false" customHeight="true" outlineLevel="0" collapsed="false"/>
    <row r="1044599" customFormat="false" ht="12.8" hidden="false" customHeight="true" outlineLevel="0" collapsed="false"/>
    <row r="1044600" customFormat="false" ht="12.8" hidden="false" customHeight="true" outlineLevel="0" collapsed="false"/>
    <row r="1044601" customFormat="false" ht="12.8" hidden="false" customHeight="true" outlineLevel="0" collapsed="false"/>
    <row r="1044602" customFormat="false" ht="12.8" hidden="false" customHeight="true" outlineLevel="0" collapsed="false"/>
    <row r="1044603" customFormat="false" ht="12.8" hidden="false" customHeight="true" outlineLevel="0" collapsed="false"/>
    <row r="1044604" customFormat="false" ht="12.8" hidden="false" customHeight="true" outlineLevel="0" collapsed="false"/>
    <row r="1044605" customFormat="false" ht="12.8" hidden="false" customHeight="true" outlineLevel="0" collapsed="false"/>
    <row r="1044606" customFormat="false" ht="12.8" hidden="false" customHeight="true" outlineLevel="0" collapsed="false"/>
    <row r="1044607" customFormat="false" ht="12.8" hidden="false" customHeight="true" outlineLevel="0" collapsed="false"/>
    <row r="1044608" customFormat="false" ht="12.8" hidden="false" customHeight="true" outlineLevel="0" collapsed="false"/>
    <row r="1044609" customFormat="false" ht="12.8" hidden="false" customHeight="true" outlineLevel="0" collapsed="false"/>
    <row r="1044610" customFormat="false" ht="12.8" hidden="false" customHeight="true" outlineLevel="0" collapsed="false"/>
    <row r="1044611" customFormat="false" ht="12.8" hidden="false" customHeight="true" outlineLevel="0" collapsed="false"/>
    <row r="1044612" customFormat="false" ht="12.8" hidden="false" customHeight="true" outlineLevel="0" collapsed="false"/>
    <row r="1044613" customFormat="false" ht="12.8" hidden="false" customHeight="true" outlineLevel="0" collapsed="false"/>
    <row r="1044614" customFormat="false" ht="12.8" hidden="false" customHeight="true" outlineLevel="0" collapsed="false"/>
    <row r="1044615" customFormat="false" ht="12.8" hidden="false" customHeight="true" outlineLevel="0" collapsed="false"/>
    <row r="1044616" customFormat="false" ht="12.8" hidden="false" customHeight="true" outlineLevel="0" collapsed="false"/>
    <row r="1044617" customFormat="false" ht="12.8" hidden="false" customHeight="true" outlineLevel="0" collapsed="false"/>
    <row r="1044618" customFormat="false" ht="12.8" hidden="false" customHeight="true" outlineLevel="0" collapsed="false"/>
    <row r="1044619" customFormat="false" ht="12.8" hidden="false" customHeight="true" outlineLevel="0" collapsed="false"/>
    <row r="1044620" customFormat="false" ht="12.8" hidden="false" customHeight="true" outlineLevel="0" collapsed="false"/>
    <row r="1044621" customFormat="false" ht="12.8" hidden="false" customHeight="true" outlineLevel="0" collapsed="false"/>
    <row r="1044622" customFormat="false" ht="12.8" hidden="false" customHeight="true" outlineLevel="0" collapsed="false"/>
    <row r="1044623" customFormat="false" ht="12.8" hidden="false" customHeight="true" outlineLevel="0" collapsed="false"/>
    <row r="1044624" customFormat="false" ht="12.8" hidden="false" customHeight="true" outlineLevel="0" collapsed="false"/>
    <row r="1044625" customFormat="false" ht="12.8" hidden="false" customHeight="true" outlineLevel="0" collapsed="false"/>
    <row r="1044626" customFormat="false" ht="12.8" hidden="false" customHeight="true" outlineLevel="0" collapsed="false"/>
    <row r="1044627" customFormat="false" ht="12.8" hidden="false" customHeight="true" outlineLevel="0" collapsed="false"/>
    <row r="1044628" customFormat="false" ht="12.8" hidden="false" customHeight="true" outlineLevel="0" collapsed="false"/>
    <row r="1044629" customFormat="false" ht="12.8" hidden="false" customHeight="true" outlineLevel="0" collapsed="false"/>
    <row r="1044630" customFormat="false" ht="12.8" hidden="false" customHeight="true" outlineLevel="0" collapsed="false"/>
    <row r="1044631" customFormat="false" ht="12.8" hidden="false" customHeight="true" outlineLevel="0" collapsed="false"/>
    <row r="1044632" customFormat="false" ht="12.8" hidden="false" customHeight="true" outlineLevel="0" collapsed="false"/>
    <row r="1044633" customFormat="false" ht="12.8" hidden="false" customHeight="true" outlineLevel="0" collapsed="false"/>
    <row r="1044634" customFormat="false" ht="12.8" hidden="false" customHeight="true" outlineLevel="0" collapsed="false"/>
    <row r="1044635" customFormat="false" ht="12.8" hidden="false" customHeight="true" outlineLevel="0" collapsed="false"/>
    <row r="1044636" customFormat="false" ht="12.8" hidden="false" customHeight="true" outlineLevel="0" collapsed="false"/>
    <row r="1044637" customFormat="false" ht="12.8" hidden="false" customHeight="true" outlineLevel="0" collapsed="false"/>
    <row r="1044638" customFormat="false" ht="12.8" hidden="false" customHeight="true" outlineLevel="0" collapsed="false"/>
    <row r="1044639" customFormat="false" ht="12.8" hidden="false" customHeight="true" outlineLevel="0" collapsed="false"/>
    <row r="1044640" customFormat="false" ht="12.8" hidden="false" customHeight="true" outlineLevel="0" collapsed="false"/>
    <row r="1044641" customFormat="false" ht="12.8" hidden="false" customHeight="true" outlineLevel="0" collapsed="false"/>
    <row r="1044642" customFormat="false" ht="12.8" hidden="false" customHeight="true" outlineLevel="0" collapsed="false"/>
    <row r="1044643" customFormat="false" ht="12.8" hidden="false" customHeight="true" outlineLevel="0" collapsed="false"/>
    <row r="1044644" customFormat="false" ht="12.8" hidden="false" customHeight="true" outlineLevel="0" collapsed="false"/>
    <row r="1044645" customFormat="false" ht="12.8" hidden="false" customHeight="true" outlineLevel="0" collapsed="false"/>
    <row r="1044646" customFormat="false" ht="12.8" hidden="false" customHeight="true" outlineLevel="0" collapsed="false"/>
    <row r="1044647" customFormat="false" ht="12.8" hidden="false" customHeight="true" outlineLevel="0" collapsed="false"/>
    <row r="1044648" customFormat="false" ht="12.8" hidden="false" customHeight="true" outlineLevel="0" collapsed="false"/>
    <row r="1044649" customFormat="false" ht="12.8" hidden="false" customHeight="true" outlineLevel="0" collapsed="false"/>
    <row r="1044650" customFormat="false" ht="12.8" hidden="false" customHeight="true" outlineLevel="0" collapsed="false"/>
    <row r="1044651" customFormat="false" ht="12.8" hidden="false" customHeight="true" outlineLevel="0" collapsed="false"/>
    <row r="1044652" customFormat="false" ht="12.8" hidden="false" customHeight="true" outlineLevel="0" collapsed="false"/>
    <row r="1044653" customFormat="false" ht="12.8" hidden="false" customHeight="true" outlineLevel="0" collapsed="false"/>
    <row r="1044654" customFormat="false" ht="12.8" hidden="false" customHeight="true" outlineLevel="0" collapsed="false"/>
    <row r="1044655" customFormat="false" ht="12.8" hidden="false" customHeight="true" outlineLevel="0" collapsed="false"/>
    <row r="1044656" customFormat="false" ht="12.8" hidden="false" customHeight="true" outlineLevel="0" collapsed="false"/>
    <row r="1044657" customFormat="false" ht="12.8" hidden="false" customHeight="true" outlineLevel="0" collapsed="false"/>
    <row r="1044658" customFormat="false" ht="12.8" hidden="false" customHeight="true" outlineLevel="0" collapsed="false"/>
    <row r="1044659" customFormat="false" ht="12.8" hidden="false" customHeight="true" outlineLevel="0" collapsed="false"/>
    <row r="1044660" customFormat="false" ht="12.8" hidden="false" customHeight="true" outlineLevel="0" collapsed="false"/>
    <row r="1044661" customFormat="false" ht="12.8" hidden="false" customHeight="true" outlineLevel="0" collapsed="false"/>
    <row r="1044662" customFormat="false" ht="12.8" hidden="false" customHeight="true" outlineLevel="0" collapsed="false"/>
    <row r="1044663" customFormat="false" ht="12.8" hidden="false" customHeight="true" outlineLevel="0" collapsed="false"/>
    <row r="1044664" customFormat="false" ht="12.8" hidden="false" customHeight="true" outlineLevel="0" collapsed="false"/>
    <row r="1044665" customFormat="false" ht="12.8" hidden="false" customHeight="true" outlineLevel="0" collapsed="false"/>
    <row r="1044666" customFormat="false" ht="12.8" hidden="false" customHeight="true" outlineLevel="0" collapsed="false"/>
    <row r="1044667" customFormat="false" ht="12.8" hidden="false" customHeight="true" outlineLevel="0" collapsed="false"/>
    <row r="1044668" customFormat="false" ht="12.8" hidden="false" customHeight="true" outlineLevel="0" collapsed="false"/>
    <row r="1044669" customFormat="false" ht="12.8" hidden="false" customHeight="true" outlineLevel="0" collapsed="false"/>
    <row r="1044670" customFormat="false" ht="12.8" hidden="false" customHeight="true" outlineLevel="0" collapsed="false"/>
    <row r="1044671" customFormat="false" ht="12.8" hidden="false" customHeight="true" outlineLevel="0" collapsed="false"/>
    <row r="1044672" customFormat="false" ht="12.8" hidden="false" customHeight="true" outlineLevel="0" collapsed="false"/>
    <row r="1044673" customFormat="false" ht="12.8" hidden="false" customHeight="true" outlineLevel="0" collapsed="false"/>
    <row r="1044674" customFormat="false" ht="12.8" hidden="false" customHeight="true" outlineLevel="0" collapsed="false"/>
    <row r="1044675" customFormat="false" ht="12.8" hidden="false" customHeight="true" outlineLevel="0" collapsed="false"/>
    <row r="1044676" customFormat="false" ht="12.8" hidden="false" customHeight="true" outlineLevel="0" collapsed="false"/>
    <row r="1044677" customFormat="false" ht="12.8" hidden="false" customHeight="true" outlineLevel="0" collapsed="false"/>
    <row r="1044678" customFormat="false" ht="12.8" hidden="false" customHeight="true" outlineLevel="0" collapsed="false"/>
    <row r="1044679" customFormat="false" ht="12.8" hidden="false" customHeight="true" outlineLevel="0" collapsed="false"/>
    <row r="1044680" customFormat="false" ht="12.8" hidden="false" customHeight="true" outlineLevel="0" collapsed="false"/>
    <row r="1044681" customFormat="false" ht="12.8" hidden="false" customHeight="true" outlineLevel="0" collapsed="false"/>
    <row r="1044682" customFormat="false" ht="12.8" hidden="false" customHeight="true" outlineLevel="0" collapsed="false"/>
    <row r="1044683" customFormat="false" ht="12.8" hidden="false" customHeight="true" outlineLevel="0" collapsed="false"/>
    <row r="1044684" customFormat="false" ht="12.8" hidden="false" customHeight="true" outlineLevel="0" collapsed="false"/>
    <row r="1044685" customFormat="false" ht="12.8" hidden="false" customHeight="true" outlineLevel="0" collapsed="false"/>
    <row r="1044686" customFormat="false" ht="12.8" hidden="false" customHeight="true" outlineLevel="0" collapsed="false"/>
    <row r="1044687" customFormat="false" ht="12.8" hidden="false" customHeight="true" outlineLevel="0" collapsed="false"/>
    <row r="1044688" customFormat="false" ht="12.8" hidden="false" customHeight="true" outlineLevel="0" collapsed="false"/>
    <row r="1044689" customFormat="false" ht="12.8" hidden="false" customHeight="true" outlineLevel="0" collapsed="false"/>
    <row r="1044690" customFormat="false" ht="12.8" hidden="false" customHeight="true" outlineLevel="0" collapsed="false"/>
    <row r="1044691" customFormat="false" ht="12.8" hidden="false" customHeight="true" outlineLevel="0" collapsed="false"/>
    <row r="1044692" customFormat="false" ht="12.8" hidden="false" customHeight="true" outlineLevel="0" collapsed="false"/>
    <row r="1044693" customFormat="false" ht="12.8" hidden="false" customHeight="true" outlineLevel="0" collapsed="false"/>
    <row r="1044694" customFormat="false" ht="12.8" hidden="false" customHeight="true" outlineLevel="0" collapsed="false"/>
    <row r="1044695" customFormat="false" ht="12.8" hidden="false" customHeight="true" outlineLevel="0" collapsed="false"/>
    <row r="1044696" customFormat="false" ht="12.8" hidden="false" customHeight="true" outlineLevel="0" collapsed="false"/>
    <row r="1044697" customFormat="false" ht="12.8" hidden="false" customHeight="true" outlineLevel="0" collapsed="false"/>
    <row r="1044698" customFormat="false" ht="12.8" hidden="false" customHeight="true" outlineLevel="0" collapsed="false"/>
    <row r="1044699" customFormat="false" ht="12.8" hidden="false" customHeight="true" outlineLevel="0" collapsed="false"/>
    <row r="1044700" customFormat="false" ht="12.8" hidden="false" customHeight="true" outlineLevel="0" collapsed="false"/>
    <row r="1044701" customFormat="false" ht="12.8" hidden="false" customHeight="true" outlineLevel="0" collapsed="false"/>
    <row r="1044702" customFormat="false" ht="12.8" hidden="false" customHeight="true" outlineLevel="0" collapsed="false"/>
    <row r="1044703" customFormat="false" ht="12.8" hidden="false" customHeight="true" outlineLevel="0" collapsed="false"/>
    <row r="1044704" customFormat="false" ht="12.8" hidden="false" customHeight="true" outlineLevel="0" collapsed="false"/>
    <row r="1044705" customFormat="false" ht="12.8" hidden="false" customHeight="true" outlineLevel="0" collapsed="false"/>
    <row r="1044706" customFormat="false" ht="12.8" hidden="false" customHeight="true" outlineLevel="0" collapsed="false"/>
    <row r="1044707" customFormat="false" ht="12.8" hidden="false" customHeight="true" outlineLevel="0" collapsed="false"/>
    <row r="1044708" customFormat="false" ht="12.8" hidden="false" customHeight="true" outlineLevel="0" collapsed="false"/>
    <row r="1044709" customFormat="false" ht="12.8" hidden="false" customHeight="true" outlineLevel="0" collapsed="false"/>
    <row r="1044710" customFormat="false" ht="12.8" hidden="false" customHeight="true" outlineLevel="0" collapsed="false"/>
    <row r="1044711" customFormat="false" ht="12.8" hidden="false" customHeight="true" outlineLevel="0" collapsed="false"/>
    <row r="1044712" customFormat="false" ht="12.8" hidden="false" customHeight="true" outlineLevel="0" collapsed="false"/>
    <row r="1044713" customFormat="false" ht="12.8" hidden="false" customHeight="true" outlineLevel="0" collapsed="false"/>
    <row r="1044714" customFormat="false" ht="12.8" hidden="false" customHeight="true" outlineLevel="0" collapsed="false"/>
    <row r="1044715" customFormat="false" ht="12.8" hidden="false" customHeight="true" outlineLevel="0" collapsed="false"/>
    <row r="1044716" customFormat="false" ht="12.8" hidden="false" customHeight="true" outlineLevel="0" collapsed="false"/>
    <row r="1044717" customFormat="false" ht="12.8" hidden="false" customHeight="true" outlineLevel="0" collapsed="false"/>
    <row r="1044718" customFormat="false" ht="12.8" hidden="false" customHeight="true" outlineLevel="0" collapsed="false"/>
    <row r="1044719" customFormat="false" ht="12.8" hidden="false" customHeight="true" outlineLevel="0" collapsed="false"/>
    <row r="1044720" customFormat="false" ht="12.8" hidden="false" customHeight="true" outlineLevel="0" collapsed="false"/>
    <row r="1044721" customFormat="false" ht="12.8" hidden="false" customHeight="true" outlineLevel="0" collapsed="false"/>
    <row r="1044722" customFormat="false" ht="12.8" hidden="false" customHeight="true" outlineLevel="0" collapsed="false"/>
    <row r="1044723" customFormat="false" ht="12.8" hidden="false" customHeight="true" outlineLevel="0" collapsed="false"/>
    <row r="1044724" customFormat="false" ht="12.8" hidden="false" customHeight="true" outlineLevel="0" collapsed="false"/>
    <row r="1044725" customFormat="false" ht="12.8" hidden="false" customHeight="true" outlineLevel="0" collapsed="false"/>
    <row r="1044726" customFormat="false" ht="12.8" hidden="false" customHeight="true" outlineLevel="0" collapsed="false"/>
    <row r="1044727" customFormat="false" ht="12.8" hidden="false" customHeight="true" outlineLevel="0" collapsed="false"/>
    <row r="1044728" customFormat="false" ht="12.8" hidden="false" customHeight="true" outlineLevel="0" collapsed="false"/>
    <row r="1044729" customFormat="false" ht="12.8" hidden="false" customHeight="true" outlineLevel="0" collapsed="false"/>
    <row r="1044730" customFormat="false" ht="12.8" hidden="false" customHeight="true" outlineLevel="0" collapsed="false"/>
    <row r="1044731" customFormat="false" ht="12.8" hidden="false" customHeight="true" outlineLevel="0" collapsed="false"/>
    <row r="1044732" customFormat="false" ht="12.8" hidden="false" customHeight="true" outlineLevel="0" collapsed="false"/>
    <row r="1044733" customFormat="false" ht="12.8" hidden="false" customHeight="true" outlineLevel="0" collapsed="false"/>
    <row r="1044734" customFormat="false" ht="12.8" hidden="false" customHeight="true" outlineLevel="0" collapsed="false"/>
    <row r="1044735" customFormat="false" ht="12.8" hidden="false" customHeight="true" outlineLevel="0" collapsed="false"/>
    <row r="1044736" customFormat="false" ht="12.8" hidden="false" customHeight="true" outlineLevel="0" collapsed="false"/>
    <row r="1044737" customFormat="false" ht="12.8" hidden="false" customHeight="true" outlineLevel="0" collapsed="false"/>
    <row r="1044738" customFormat="false" ht="12.8" hidden="false" customHeight="true" outlineLevel="0" collapsed="false"/>
    <row r="1044739" customFormat="false" ht="12.8" hidden="false" customHeight="true" outlineLevel="0" collapsed="false"/>
    <row r="1044740" customFormat="false" ht="12.8" hidden="false" customHeight="true" outlineLevel="0" collapsed="false"/>
    <row r="1044741" customFormat="false" ht="12.8" hidden="false" customHeight="true" outlineLevel="0" collapsed="false"/>
    <row r="1044742" customFormat="false" ht="12.8" hidden="false" customHeight="true" outlineLevel="0" collapsed="false"/>
    <row r="1044743" customFormat="false" ht="12.8" hidden="false" customHeight="true" outlineLevel="0" collapsed="false"/>
    <row r="1044744" customFormat="false" ht="12.8" hidden="false" customHeight="true" outlineLevel="0" collapsed="false"/>
    <row r="1044745" customFormat="false" ht="12.8" hidden="false" customHeight="true" outlineLevel="0" collapsed="false"/>
    <row r="1044746" customFormat="false" ht="12.8" hidden="false" customHeight="true" outlineLevel="0" collapsed="false"/>
    <row r="1044747" customFormat="false" ht="12.8" hidden="false" customHeight="true" outlineLevel="0" collapsed="false"/>
    <row r="1044748" customFormat="false" ht="12.8" hidden="false" customHeight="true" outlineLevel="0" collapsed="false"/>
    <row r="1044749" customFormat="false" ht="12.8" hidden="false" customHeight="true" outlineLevel="0" collapsed="false"/>
    <row r="1044750" customFormat="false" ht="12.8" hidden="false" customHeight="true" outlineLevel="0" collapsed="false"/>
    <row r="1044751" customFormat="false" ht="12.8" hidden="false" customHeight="true" outlineLevel="0" collapsed="false"/>
    <row r="1044752" customFormat="false" ht="12.8" hidden="false" customHeight="true" outlineLevel="0" collapsed="false"/>
    <row r="1044753" customFormat="false" ht="12.8" hidden="false" customHeight="true" outlineLevel="0" collapsed="false"/>
    <row r="1044754" customFormat="false" ht="12.8" hidden="false" customHeight="true" outlineLevel="0" collapsed="false"/>
    <row r="1044755" customFormat="false" ht="12.8" hidden="false" customHeight="true" outlineLevel="0" collapsed="false"/>
    <row r="1044756" customFormat="false" ht="12.8" hidden="false" customHeight="true" outlineLevel="0" collapsed="false"/>
    <row r="1044757" customFormat="false" ht="12.8" hidden="false" customHeight="true" outlineLevel="0" collapsed="false"/>
    <row r="1044758" customFormat="false" ht="12.8" hidden="false" customHeight="true" outlineLevel="0" collapsed="false"/>
    <row r="1044759" customFormat="false" ht="12.8" hidden="false" customHeight="true" outlineLevel="0" collapsed="false"/>
    <row r="1044760" customFormat="false" ht="12.8" hidden="false" customHeight="true" outlineLevel="0" collapsed="false"/>
    <row r="1044761" customFormat="false" ht="12.8" hidden="false" customHeight="true" outlineLevel="0" collapsed="false"/>
    <row r="1044762" customFormat="false" ht="12.8" hidden="false" customHeight="true" outlineLevel="0" collapsed="false"/>
    <row r="1044763" customFormat="false" ht="12.8" hidden="false" customHeight="true" outlineLevel="0" collapsed="false"/>
    <row r="1044764" customFormat="false" ht="12.8" hidden="false" customHeight="true" outlineLevel="0" collapsed="false"/>
    <row r="1044765" customFormat="false" ht="12.8" hidden="false" customHeight="true" outlineLevel="0" collapsed="false"/>
    <row r="1044766" customFormat="false" ht="12.8" hidden="false" customHeight="true" outlineLevel="0" collapsed="false"/>
    <row r="1044767" customFormat="false" ht="12.8" hidden="false" customHeight="true" outlineLevel="0" collapsed="false"/>
    <row r="1044768" customFormat="false" ht="12.8" hidden="false" customHeight="true" outlineLevel="0" collapsed="false"/>
    <row r="1044769" customFormat="false" ht="12.8" hidden="false" customHeight="true" outlineLevel="0" collapsed="false"/>
    <row r="1044770" customFormat="false" ht="12.8" hidden="false" customHeight="true" outlineLevel="0" collapsed="false"/>
    <row r="1044771" customFormat="false" ht="12.8" hidden="false" customHeight="true" outlineLevel="0" collapsed="false"/>
    <row r="1044772" customFormat="false" ht="12.8" hidden="false" customHeight="true" outlineLevel="0" collapsed="false"/>
    <row r="1044773" customFormat="false" ht="12.8" hidden="false" customHeight="true" outlineLevel="0" collapsed="false"/>
    <row r="1044774" customFormat="false" ht="12.8" hidden="false" customHeight="true" outlineLevel="0" collapsed="false"/>
    <row r="1044775" customFormat="false" ht="12.8" hidden="false" customHeight="true" outlineLevel="0" collapsed="false"/>
    <row r="1044776" customFormat="false" ht="12.8" hidden="false" customHeight="true" outlineLevel="0" collapsed="false"/>
    <row r="1044777" customFormat="false" ht="12.8" hidden="false" customHeight="true" outlineLevel="0" collapsed="false"/>
    <row r="1044778" customFormat="false" ht="12.8" hidden="false" customHeight="true" outlineLevel="0" collapsed="false"/>
    <row r="1044779" customFormat="false" ht="12.8" hidden="false" customHeight="true" outlineLevel="0" collapsed="false"/>
    <row r="1044780" customFormat="false" ht="12.8" hidden="false" customHeight="true" outlineLevel="0" collapsed="false"/>
    <row r="1044781" customFormat="false" ht="12.8" hidden="false" customHeight="true" outlineLevel="0" collapsed="false"/>
    <row r="1044782" customFormat="false" ht="12.8" hidden="false" customHeight="true" outlineLevel="0" collapsed="false"/>
    <row r="1044783" customFormat="false" ht="12.8" hidden="false" customHeight="true" outlineLevel="0" collapsed="false"/>
    <row r="1044784" customFormat="false" ht="12.8" hidden="false" customHeight="true" outlineLevel="0" collapsed="false"/>
    <row r="1044785" customFormat="false" ht="12.8" hidden="false" customHeight="true" outlineLevel="0" collapsed="false"/>
    <row r="1044786" customFormat="false" ht="12.8" hidden="false" customHeight="true" outlineLevel="0" collapsed="false"/>
    <row r="1044787" customFormat="false" ht="12.8" hidden="false" customHeight="true" outlineLevel="0" collapsed="false"/>
    <row r="1044788" customFormat="false" ht="12.8" hidden="false" customHeight="true" outlineLevel="0" collapsed="false"/>
    <row r="1044789" customFormat="false" ht="12.8" hidden="false" customHeight="true" outlineLevel="0" collapsed="false"/>
    <row r="1044790" customFormat="false" ht="12.8" hidden="false" customHeight="true" outlineLevel="0" collapsed="false"/>
    <row r="1044791" customFormat="false" ht="12.8" hidden="false" customHeight="true" outlineLevel="0" collapsed="false"/>
    <row r="1044792" customFormat="false" ht="12.8" hidden="false" customHeight="true" outlineLevel="0" collapsed="false"/>
    <row r="1044793" customFormat="false" ht="12.8" hidden="false" customHeight="true" outlineLevel="0" collapsed="false"/>
    <row r="1044794" customFormat="false" ht="12.8" hidden="false" customHeight="true" outlineLevel="0" collapsed="false"/>
    <row r="1044795" customFormat="false" ht="12.8" hidden="false" customHeight="true" outlineLevel="0" collapsed="false"/>
    <row r="1044796" customFormat="false" ht="12.8" hidden="false" customHeight="true" outlineLevel="0" collapsed="false"/>
    <row r="1044797" customFormat="false" ht="12.8" hidden="false" customHeight="true" outlineLevel="0" collapsed="false"/>
    <row r="1044798" customFormat="false" ht="12.8" hidden="false" customHeight="true" outlineLevel="0" collapsed="false"/>
    <row r="1044799" customFormat="false" ht="12.8" hidden="false" customHeight="true" outlineLevel="0" collapsed="false"/>
    <row r="1044800" customFormat="false" ht="12.8" hidden="false" customHeight="true" outlineLevel="0" collapsed="false"/>
    <row r="1044801" customFormat="false" ht="12.8" hidden="false" customHeight="true" outlineLevel="0" collapsed="false"/>
    <row r="1044802" customFormat="false" ht="12.8" hidden="false" customHeight="true" outlineLevel="0" collapsed="false"/>
    <row r="1044803" customFormat="false" ht="12.8" hidden="false" customHeight="true" outlineLevel="0" collapsed="false"/>
    <row r="1044804" customFormat="false" ht="12.8" hidden="false" customHeight="true" outlineLevel="0" collapsed="false"/>
    <row r="1044805" customFormat="false" ht="12.8" hidden="false" customHeight="true" outlineLevel="0" collapsed="false"/>
    <row r="1044806" customFormat="false" ht="12.8" hidden="false" customHeight="true" outlineLevel="0" collapsed="false"/>
    <row r="1044807" customFormat="false" ht="12.8" hidden="false" customHeight="true" outlineLevel="0" collapsed="false"/>
    <row r="1044808" customFormat="false" ht="12.8" hidden="false" customHeight="true" outlineLevel="0" collapsed="false"/>
    <row r="1044809" customFormat="false" ht="12.8" hidden="false" customHeight="true" outlineLevel="0" collapsed="false"/>
    <row r="1044810" customFormat="false" ht="12.8" hidden="false" customHeight="true" outlineLevel="0" collapsed="false"/>
    <row r="1044811" customFormat="false" ht="12.8" hidden="false" customHeight="true" outlineLevel="0" collapsed="false"/>
    <row r="1044812" customFormat="false" ht="12.8" hidden="false" customHeight="true" outlineLevel="0" collapsed="false"/>
    <row r="1044813" customFormat="false" ht="12.8" hidden="false" customHeight="true" outlineLevel="0" collapsed="false"/>
    <row r="1044814" customFormat="false" ht="12.8" hidden="false" customHeight="true" outlineLevel="0" collapsed="false"/>
    <row r="1044815" customFormat="false" ht="12.8" hidden="false" customHeight="true" outlineLevel="0" collapsed="false"/>
    <row r="1044816" customFormat="false" ht="12.8" hidden="false" customHeight="true" outlineLevel="0" collapsed="false"/>
    <row r="1044817" customFormat="false" ht="12.8" hidden="false" customHeight="true" outlineLevel="0" collapsed="false"/>
    <row r="1044818" customFormat="false" ht="12.8" hidden="false" customHeight="true" outlineLevel="0" collapsed="false"/>
    <row r="1044819" customFormat="false" ht="12.8" hidden="false" customHeight="true" outlineLevel="0" collapsed="false"/>
    <row r="1044820" customFormat="false" ht="12.8" hidden="false" customHeight="true" outlineLevel="0" collapsed="false"/>
    <row r="1044821" customFormat="false" ht="12.8" hidden="false" customHeight="true" outlineLevel="0" collapsed="false"/>
    <row r="1044822" customFormat="false" ht="12.8" hidden="false" customHeight="true" outlineLevel="0" collapsed="false"/>
    <row r="1044823" customFormat="false" ht="12.8" hidden="false" customHeight="true" outlineLevel="0" collapsed="false"/>
    <row r="1044824" customFormat="false" ht="12.8" hidden="false" customHeight="true" outlineLevel="0" collapsed="false"/>
    <row r="1044825" customFormat="false" ht="12.8" hidden="false" customHeight="true" outlineLevel="0" collapsed="false"/>
    <row r="1044826" customFormat="false" ht="12.8" hidden="false" customHeight="true" outlineLevel="0" collapsed="false"/>
    <row r="1044827" customFormat="false" ht="12.8" hidden="false" customHeight="true" outlineLevel="0" collapsed="false"/>
    <row r="1044828" customFormat="false" ht="12.8" hidden="false" customHeight="true" outlineLevel="0" collapsed="false"/>
    <row r="1044829" customFormat="false" ht="12.8" hidden="false" customHeight="true" outlineLevel="0" collapsed="false"/>
    <row r="1044830" customFormat="false" ht="12.8" hidden="false" customHeight="true" outlineLevel="0" collapsed="false"/>
    <row r="1044831" customFormat="false" ht="12.8" hidden="false" customHeight="true" outlineLevel="0" collapsed="false"/>
    <row r="1044832" customFormat="false" ht="12.8" hidden="false" customHeight="true" outlineLevel="0" collapsed="false"/>
    <row r="1044833" customFormat="false" ht="12.8" hidden="false" customHeight="true" outlineLevel="0" collapsed="false"/>
    <row r="1044834" customFormat="false" ht="12.8" hidden="false" customHeight="true" outlineLevel="0" collapsed="false"/>
    <row r="1044835" customFormat="false" ht="12.8" hidden="false" customHeight="true" outlineLevel="0" collapsed="false"/>
    <row r="1044836" customFormat="false" ht="12.8" hidden="false" customHeight="true" outlineLevel="0" collapsed="false"/>
    <row r="1044837" customFormat="false" ht="12.8" hidden="false" customHeight="true" outlineLevel="0" collapsed="false"/>
    <row r="1044838" customFormat="false" ht="12.8" hidden="false" customHeight="true" outlineLevel="0" collapsed="false"/>
    <row r="1044839" customFormat="false" ht="12.8" hidden="false" customHeight="true" outlineLevel="0" collapsed="false"/>
    <row r="1044840" customFormat="false" ht="12.8" hidden="false" customHeight="true" outlineLevel="0" collapsed="false"/>
    <row r="1044841" customFormat="false" ht="12.8" hidden="false" customHeight="true" outlineLevel="0" collapsed="false"/>
    <row r="1044842" customFormat="false" ht="12.8" hidden="false" customHeight="true" outlineLevel="0" collapsed="false"/>
    <row r="1044843" customFormat="false" ht="12.8" hidden="false" customHeight="true" outlineLevel="0" collapsed="false"/>
    <row r="1044844" customFormat="false" ht="12.8" hidden="false" customHeight="true" outlineLevel="0" collapsed="false"/>
    <row r="1044845" customFormat="false" ht="12.8" hidden="false" customHeight="true" outlineLevel="0" collapsed="false"/>
    <row r="1044846" customFormat="false" ht="12.8" hidden="false" customHeight="true" outlineLevel="0" collapsed="false"/>
    <row r="1044847" customFormat="false" ht="12.8" hidden="false" customHeight="true" outlineLevel="0" collapsed="false"/>
    <row r="1044848" customFormat="false" ht="12.8" hidden="false" customHeight="true" outlineLevel="0" collapsed="false"/>
    <row r="1044849" customFormat="false" ht="12.8" hidden="false" customHeight="true" outlineLevel="0" collapsed="false"/>
    <row r="1044850" customFormat="false" ht="12.8" hidden="false" customHeight="true" outlineLevel="0" collapsed="false"/>
    <row r="1044851" customFormat="false" ht="12.8" hidden="false" customHeight="true" outlineLevel="0" collapsed="false"/>
    <row r="1044852" customFormat="false" ht="12.8" hidden="false" customHeight="true" outlineLevel="0" collapsed="false"/>
    <row r="1044853" customFormat="false" ht="12.8" hidden="false" customHeight="true" outlineLevel="0" collapsed="false"/>
    <row r="1044854" customFormat="false" ht="12.8" hidden="false" customHeight="true" outlineLevel="0" collapsed="false"/>
    <row r="1044855" customFormat="false" ht="12.8" hidden="false" customHeight="true" outlineLevel="0" collapsed="false"/>
    <row r="1044856" customFormat="false" ht="12.8" hidden="false" customHeight="true" outlineLevel="0" collapsed="false"/>
    <row r="1044857" customFormat="false" ht="12.8" hidden="false" customHeight="true" outlineLevel="0" collapsed="false"/>
    <row r="1044858" customFormat="false" ht="12.8" hidden="false" customHeight="true" outlineLevel="0" collapsed="false"/>
    <row r="1044859" customFormat="false" ht="12.8" hidden="false" customHeight="true" outlineLevel="0" collapsed="false"/>
    <row r="1044860" customFormat="false" ht="12.8" hidden="false" customHeight="true" outlineLevel="0" collapsed="false"/>
    <row r="1044861" customFormat="false" ht="12.8" hidden="false" customHeight="true" outlineLevel="0" collapsed="false"/>
    <row r="1044862" customFormat="false" ht="12.8" hidden="false" customHeight="true" outlineLevel="0" collapsed="false"/>
    <row r="1044863" customFormat="false" ht="12.8" hidden="false" customHeight="true" outlineLevel="0" collapsed="false"/>
    <row r="1044864" customFormat="false" ht="12.8" hidden="false" customHeight="true" outlineLevel="0" collapsed="false"/>
    <row r="1044865" customFormat="false" ht="12.8" hidden="false" customHeight="true" outlineLevel="0" collapsed="false"/>
    <row r="1044866" customFormat="false" ht="12.8" hidden="false" customHeight="true" outlineLevel="0" collapsed="false"/>
    <row r="1044867" customFormat="false" ht="12.8" hidden="false" customHeight="true" outlineLevel="0" collapsed="false"/>
    <row r="1044868" customFormat="false" ht="12.8" hidden="false" customHeight="true" outlineLevel="0" collapsed="false"/>
    <row r="1044869" customFormat="false" ht="12.8" hidden="false" customHeight="true" outlineLevel="0" collapsed="false"/>
    <row r="1044870" customFormat="false" ht="12.8" hidden="false" customHeight="true" outlineLevel="0" collapsed="false"/>
    <row r="1044871" customFormat="false" ht="12.8" hidden="false" customHeight="true" outlineLevel="0" collapsed="false"/>
    <row r="1044872" customFormat="false" ht="12.8" hidden="false" customHeight="true" outlineLevel="0" collapsed="false"/>
    <row r="1044873" customFormat="false" ht="12.8" hidden="false" customHeight="true" outlineLevel="0" collapsed="false"/>
    <row r="1044874" customFormat="false" ht="12.8" hidden="false" customHeight="true" outlineLevel="0" collapsed="false"/>
    <row r="1044875" customFormat="false" ht="12.8" hidden="false" customHeight="true" outlineLevel="0" collapsed="false"/>
    <row r="1044876" customFormat="false" ht="12.8" hidden="false" customHeight="true" outlineLevel="0" collapsed="false"/>
    <row r="1044877" customFormat="false" ht="12.8" hidden="false" customHeight="true" outlineLevel="0" collapsed="false"/>
    <row r="1044878" customFormat="false" ht="12.8" hidden="false" customHeight="true" outlineLevel="0" collapsed="false"/>
    <row r="1044879" customFormat="false" ht="12.8" hidden="false" customHeight="true" outlineLevel="0" collapsed="false"/>
    <row r="1044880" customFormat="false" ht="12.8" hidden="false" customHeight="true" outlineLevel="0" collapsed="false"/>
    <row r="1044881" customFormat="false" ht="12.8" hidden="false" customHeight="true" outlineLevel="0" collapsed="false"/>
    <row r="1044882" customFormat="false" ht="12.8" hidden="false" customHeight="true" outlineLevel="0" collapsed="false"/>
    <row r="1044883" customFormat="false" ht="12.8" hidden="false" customHeight="true" outlineLevel="0" collapsed="false"/>
    <row r="1044884" customFormat="false" ht="12.8" hidden="false" customHeight="true" outlineLevel="0" collapsed="false"/>
    <row r="1044885" customFormat="false" ht="12.8" hidden="false" customHeight="true" outlineLevel="0" collapsed="false"/>
    <row r="1044886" customFormat="false" ht="12.8" hidden="false" customHeight="true" outlineLevel="0" collapsed="false"/>
    <row r="1044887" customFormat="false" ht="12.8" hidden="false" customHeight="true" outlineLevel="0" collapsed="false"/>
    <row r="1044888" customFormat="false" ht="12.8" hidden="false" customHeight="true" outlineLevel="0" collapsed="false"/>
    <row r="1044889" customFormat="false" ht="12.8" hidden="false" customHeight="true" outlineLevel="0" collapsed="false"/>
    <row r="1044890" customFormat="false" ht="12.8" hidden="false" customHeight="true" outlineLevel="0" collapsed="false"/>
    <row r="1044891" customFormat="false" ht="12.8" hidden="false" customHeight="true" outlineLevel="0" collapsed="false"/>
    <row r="1044892" customFormat="false" ht="12.8" hidden="false" customHeight="true" outlineLevel="0" collapsed="false"/>
    <row r="1044893" customFormat="false" ht="12.8" hidden="false" customHeight="true" outlineLevel="0" collapsed="false"/>
    <row r="1044894" customFormat="false" ht="12.8" hidden="false" customHeight="true" outlineLevel="0" collapsed="false"/>
    <row r="1044895" customFormat="false" ht="12.8" hidden="false" customHeight="true" outlineLevel="0" collapsed="false"/>
    <row r="1044896" customFormat="false" ht="12.8" hidden="false" customHeight="true" outlineLevel="0" collapsed="false"/>
    <row r="1044897" customFormat="false" ht="12.8" hidden="false" customHeight="true" outlineLevel="0" collapsed="false"/>
    <row r="1044898" customFormat="false" ht="12.8" hidden="false" customHeight="true" outlineLevel="0" collapsed="false"/>
    <row r="1044899" customFormat="false" ht="12.8" hidden="false" customHeight="true" outlineLevel="0" collapsed="false"/>
    <row r="1044900" customFormat="false" ht="12.8" hidden="false" customHeight="true" outlineLevel="0" collapsed="false"/>
    <row r="1044901" customFormat="false" ht="12.8" hidden="false" customHeight="true" outlineLevel="0" collapsed="false"/>
    <row r="1044902" customFormat="false" ht="12.8" hidden="false" customHeight="true" outlineLevel="0" collapsed="false"/>
    <row r="1044903" customFormat="false" ht="12.8" hidden="false" customHeight="true" outlineLevel="0" collapsed="false"/>
    <row r="1044904" customFormat="false" ht="12.8" hidden="false" customHeight="true" outlineLevel="0" collapsed="false"/>
    <row r="1044905" customFormat="false" ht="12.8" hidden="false" customHeight="true" outlineLevel="0" collapsed="false"/>
    <row r="1044906" customFormat="false" ht="12.8" hidden="false" customHeight="true" outlineLevel="0" collapsed="false"/>
    <row r="1044907" customFormat="false" ht="12.8" hidden="false" customHeight="true" outlineLevel="0" collapsed="false"/>
    <row r="1044908" customFormat="false" ht="12.8" hidden="false" customHeight="true" outlineLevel="0" collapsed="false"/>
    <row r="1044909" customFormat="false" ht="12.8" hidden="false" customHeight="true" outlineLevel="0" collapsed="false"/>
    <row r="1044910" customFormat="false" ht="12.8" hidden="false" customHeight="true" outlineLevel="0" collapsed="false"/>
    <row r="1044911" customFormat="false" ht="12.8" hidden="false" customHeight="true" outlineLevel="0" collapsed="false"/>
    <row r="1044912" customFormat="false" ht="12.8" hidden="false" customHeight="true" outlineLevel="0" collapsed="false"/>
    <row r="1044913" customFormat="false" ht="12.8" hidden="false" customHeight="true" outlineLevel="0" collapsed="false"/>
    <row r="1044914" customFormat="false" ht="12.8" hidden="false" customHeight="true" outlineLevel="0" collapsed="false"/>
    <row r="1044915" customFormat="false" ht="12.8" hidden="false" customHeight="true" outlineLevel="0" collapsed="false"/>
    <row r="1044916" customFormat="false" ht="12.8" hidden="false" customHeight="true" outlineLevel="0" collapsed="false"/>
    <row r="1044917" customFormat="false" ht="12.8" hidden="false" customHeight="true" outlineLevel="0" collapsed="false"/>
    <row r="1044918" customFormat="false" ht="12.8" hidden="false" customHeight="true" outlineLevel="0" collapsed="false"/>
    <row r="1044919" customFormat="false" ht="12.8" hidden="false" customHeight="true" outlineLevel="0" collapsed="false"/>
    <row r="1044920" customFormat="false" ht="12.8" hidden="false" customHeight="true" outlineLevel="0" collapsed="false"/>
    <row r="1044921" customFormat="false" ht="12.8" hidden="false" customHeight="true" outlineLevel="0" collapsed="false"/>
    <row r="1044922" customFormat="false" ht="12.8" hidden="false" customHeight="true" outlineLevel="0" collapsed="false"/>
    <row r="1044923" customFormat="false" ht="12.8" hidden="false" customHeight="true" outlineLevel="0" collapsed="false"/>
    <row r="1044924" customFormat="false" ht="12.8" hidden="false" customHeight="true" outlineLevel="0" collapsed="false"/>
    <row r="1044925" customFormat="false" ht="12.8" hidden="false" customHeight="true" outlineLevel="0" collapsed="false"/>
    <row r="1044926" customFormat="false" ht="12.8" hidden="false" customHeight="true" outlineLevel="0" collapsed="false"/>
    <row r="1044927" customFormat="false" ht="12.8" hidden="false" customHeight="true" outlineLevel="0" collapsed="false"/>
    <row r="1044928" customFormat="false" ht="12.8" hidden="false" customHeight="true" outlineLevel="0" collapsed="false"/>
    <row r="1044929" customFormat="false" ht="12.8" hidden="false" customHeight="true" outlineLevel="0" collapsed="false"/>
    <row r="1044930" customFormat="false" ht="12.8" hidden="false" customHeight="true" outlineLevel="0" collapsed="false"/>
    <row r="1044931" customFormat="false" ht="12.8" hidden="false" customHeight="true" outlineLevel="0" collapsed="false"/>
    <row r="1044932" customFormat="false" ht="12.8" hidden="false" customHeight="true" outlineLevel="0" collapsed="false"/>
    <row r="1044933" customFormat="false" ht="12.8" hidden="false" customHeight="true" outlineLevel="0" collapsed="false"/>
    <row r="1044934" customFormat="false" ht="12.8" hidden="false" customHeight="true" outlineLevel="0" collapsed="false"/>
    <row r="1044935" customFormat="false" ht="12.8" hidden="false" customHeight="true" outlineLevel="0" collapsed="false"/>
    <row r="1044936" customFormat="false" ht="12.8" hidden="false" customHeight="true" outlineLevel="0" collapsed="false"/>
    <row r="1044937" customFormat="false" ht="12.8" hidden="false" customHeight="true" outlineLevel="0" collapsed="false"/>
    <row r="1044938" customFormat="false" ht="12.8" hidden="false" customHeight="true" outlineLevel="0" collapsed="false"/>
    <row r="1044939" customFormat="false" ht="12.8" hidden="false" customHeight="true" outlineLevel="0" collapsed="false"/>
    <row r="1044940" customFormat="false" ht="12.8" hidden="false" customHeight="true" outlineLevel="0" collapsed="false"/>
    <row r="1044941" customFormat="false" ht="12.8" hidden="false" customHeight="true" outlineLevel="0" collapsed="false"/>
    <row r="1044942" customFormat="false" ht="12.8" hidden="false" customHeight="true" outlineLevel="0" collapsed="false"/>
    <row r="1044943" customFormat="false" ht="12.8" hidden="false" customHeight="true" outlineLevel="0" collapsed="false"/>
    <row r="1044944" customFormat="false" ht="12.8" hidden="false" customHeight="true" outlineLevel="0" collapsed="false"/>
    <row r="1044945" customFormat="false" ht="12.8" hidden="false" customHeight="true" outlineLevel="0" collapsed="false"/>
    <row r="1044946" customFormat="false" ht="12.8" hidden="false" customHeight="true" outlineLevel="0" collapsed="false"/>
    <row r="1044947" customFormat="false" ht="12.8" hidden="false" customHeight="true" outlineLevel="0" collapsed="false"/>
    <row r="1044948" customFormat="false" ht="12.8" hidden="false" customHeight="true" outlineLevel="0" collapsed="false"/>
    <row r="1044949" customFormat="false" ht="12.8" hidden="false" customHeight="true" outlineLevel="0" collapsed="false"/>
    <row r="1044950" customFormat="false" ht="12.8" hidden="false" customHeight="true" outlineLevel="0" collapsed="false"/>
    <row r="1044951" customFormat="false" ht="12.8" hidden="false" customHeight="true" outlineLevel="0" collapsed="false"/>
    <row r="1044952" customFormat="false" ht="12.8" hidden="false" customHeight="true" outlineLevel="0" collapsed="false"/>
    <row r="1044953" customFormat="false" ht="12.8" hidden="false" customHeight="true" outlineLevel="0" collapsed="false"/>
    <row r="1044954" customFormat="false" ht="12.8" hidden="false" customHeight="true" outlineLevel="0" collapsed="false"/>
    <row r="1044955" customFormat="false" ht="12.8" hidden="false" customHeight="true" outlineLevel="0" collapsed="false"/>
    <row r="1044956" customFormat="false" ht="12.8" hidden="false" customHeight="true" outlineLevel="0" collapsed="false"/>
    <row r="1044957" customFormat="false" ht="12.8" hidden="false" customHeight="true" outlineLevel="0" collapsed="false"/>
    <row r="1044958" customFormat="false" ht="12.8" hidden="false" customHeight="true" outlineLevel="0" collapsed="false"/>
    <row r="1044959" customFormat="false" ht="12.8" hidden="false" customHeight="true" outlineLevel="0" collapsed="false"/>
    <row r="1044960" customFormat="false" ht="12.8" hidden="false" customHeight="true" outlineLevel="0" collapsed="false"/>
    <row r="1044961" customFormat="false" ht="12.8" hidden="false" customHeight="true" outlineLevel="0" collapsed="false"/>
    <row r="1044962" customFormat="false" ht="12.8" hidden="false" customHeight="true" outlineLevel="0" collapsed="false"/>
    <row r="1044963" customFormat="false" ht="12.8" hidden="false" customHeight="true" outlineLevel="0" collapsed="false"/>
    <row r="1044964" customFormat="false" ht="12.8" hidden="false" customHeight="true" outlineLevel="0" collapsed="false"/>
    <row r="1044965" customFormat="false" ht="12.8" hidden="false" customHeight="true" outlineLevel="0" collapsed="false"/>
    <row r="1044966" customFormat="false" ht="12.8" hidden="false" customHeight="true" outlineLevel="0" collapsed="false"/>
    <row r="1044967" customFormat="false" ht="12.8" hidden="false" customHeight="true" outlineLevel="0" collapsed="false"/>
    <row r="1044968" customFormat="false" ht="12.8" hidden="false" customHeight="true" outlineLevel="0" collapsed="false"/>
    <row r="1044969" customFormat="false" ht="12.8" hidden="false" customHeight="true" outlineLevel="0" collapsed="false"/>
    <row r="1044970" customFormat="false" ht="12.8" hidden="false" customHeight="true" outlineLevel="0" collapsed="false"/>
    <row r="1044971" customFormat="false" ht="12.8" hidden="false" customHeight="true" outlineLevel="0" collapsed="false"/>
    <row r="1044972" customFormat="false" ht="12.8" hidden="false" customHeight="true" outlineLevel="0" collapsed="false"/>
    <row r="1044973" customFormat="false" ht="12.8" hidden="false" customHeight="true" outlineLevel="0" collapsed="false"/>
    <row r="1044974" customFormat="false" ht="12.8" hidden="false" customHeight="true" outlineLevel="0" collapsed="false"/>
    <row r="1044975" customFormat="false" ht="12.8" hidden="false" customHeight="true" outlineLevel="0" collapsed="false"/>
    <row r="1044976" customFormat="false" ht="12.8" hidden="false" customHeight="true" outlineLevel="0" collapsed="false"/>
    <row r="1044977" customFormat="false" ht="12.8" hidden="false" customHeight="true" outlineLevel="0" collapsed="false"/>
    <row r="1044978" customFormat="false" ht="12.8" hidden="false" customHeight="true" outlineLevel="0" collapsed="false"/>
    <row r="1044979" customFormat="false" ht="12.8" hidden="false" customHeight="true" outlineLevel="0" collapsed="false"/>
    <row r="1044980" customFormat="false" ht="12.8" hidden="false" customHeight="true" outlineLevel="0" collapsed="false"/>
    <row r="1044981" customFormat="false" ht="12.8" hidden="false" customHeight="true" outlineLevel="0" collapsed="false"/>
    <row r="1044982" customFormat="false" ht="12.8" hidden="false" customHeight="true" outlineLevel="0" collapsed="false"/>
    <row r="1044983" customFormat="false" ht="12.8" hidden="false" customHeight="true" outlineLevel="0" collapsed="false"/>
    <row r="1044984" customFormat="false" ht="12.8" hidden="false" customHeight="true" outlineLevel="0" collapsed="false"/>
    <row r="1044985" customFormat="false" ht="12.8" hidden="false" customHeight="true" outlineLevel="0" collapsed="false"/>
    <row r="1044986" customFormat="false" ht="12.8" hidden="false" customHeight="true" outlineLevel="0" collapsed="false"/>
    <row r="1044987" customFormat="false" ht="12.8" hidden="false" customHeight="true" outlineLevel="0" collapsed="false"/>
    <row r="1044988" customFormat="false" ht="12.8" hidden="false" customHeight="true" outlineLevel="0" collapsed="false"/>
    <row r="1044989" customFormat="false" ht="12.8" hidden="false" customHeight="true" outlineLevel="0" collapsed="false"/>
    <row r="1044990" customFormat="false" ht="12.8" hidden="false" customHeight="true" outlineLevel="0" collapsed="false"/>
    <row r="1044991" customFormat="false" ht="12.8" hidden="false" customHeight="true" outlineLevel="0" collapsed="false"/>
    <row r="1044992" customFormat="false" ht="12.8" hidden="false" customHeight="true" outlineLevel="0" collapsed="false"/>
    <row r="1044993" customFormat="false" ht="12.8" hidden="false" customHeight="true" outlineLevel="0" collapsed="false"/>
    <row r="1044994" customFormat="false" ht="12.8" hidden="false" customHeight="true" outlineLevel="0" collapsed="false"/>
    <row r="1044995" customFormat="false" ht="12.8" hidden="false" customHeight="true" outlineLevel="0" collapsed="false"/>
    <row r="1044996" customFormat="false" ht="12.8" hidden="false" customHeight="true" outlineLevel="0" collapsed="false"/>
    <row r="1044997" customFormat="false" ht="12.8" hidden="false" customHeight="true" outlineLevel="0" collapsed="false"/>
    <row r="1044998" customFormat="false" ht="12.8" hidden="false" customHeight="true" outlineLevel="0" collapsed="false"/>
    <row r="1044999" customFormat="false" ht="12.8" hidden="false" customHeight="true" outlineLevel="0" collapsed="false"/>
    <row r="1045000" customFormat="false" ht="12.8" hidden="false" customHeight="true" outlineLevel="0" collapsed="false"/>
    <row r="1045001" customFormat="false" ht="12.8" hidden="false" customHeight="true" outlineLevel="0" collapsed="false"/>
    <row r="1045002" customFormat="false" ht="12.8" hidden="false" customHeight="true" outlineLevel="0" collapsed="false"/>
    <row r="1045003" customFormat="false" ht="12.8" hidden="false" customHeight="true" outlineLevel="0" collapsed="false"/>
    <row r="1045004" customFormat="false" ht="12.8" hidden="false" customHeight="true" outlineLevel="0" collapsed="false"/>
    <row r="1045005" customFormat="false" ht="12.8" hidden="false" customHeight="true" outlineLevel="0" collapsed="false"/>
    <row r="1045006" customFormat="false" ht="12.8" hidden="false" customHeight="true" outlineLevel="0" collapsed="false"/>
    <row r="1045007" customFormat="false" ht="12.8" hidden="false" customHeight="true" outlineLevel="0" collapsed="false"/>
    <row r="1045008" customFormat="false" ht="12.8" hidden="false" customHeight="true" outlineLevel="0" collapsed="false"/>
    <row r="1045009" customFormat="false" ht="12.8" hidden="false" customHeight="true" outlineLevel="0" collapsed="false"/>
    <row r="1045010" customFormat="false" ht="12.8" hidden="false" customHeight="true" outlineLevel="0" collapsed="false"/>
    <row r="1045011" customFormat="false" ht="12.8" hidden="false" customHeight="true" outlineLevel="0" collapsed="false"/>
    <row r="1045012" customFormat="false" ht="12.8" hidden="false" customHeight="true" outlineLevel="0" collapsed="false"/>
    <row r="1045013" customFormat="false" ht="12.8" hidden="false" customHeight="true" outlineLevel="0" collapsed="false"/>
    <row r="1045014" customFormat="false" ht="12.8" hidden="false" customHeight="true" outlineLevel="0" collapsed="false"/>
    <row r="1045015" customFormat="false" ht="12.8" hidden="false" customHeight="true" outlineLevel="0" collapsed="false"/>
    <row r="1045016" customFormat="false" ht="12.8" hidden="false" customHeight="true" outlineLevel="0" collapsed="false"/>
    <row r="1045017" customFormat="false" ht="12.8" hidden="false" customHeight="true" outlineLevel="0" collapsed="false"/>
    <row r="1045018" customFormat="false" ht="12.8" hidden="false" customHeight="true" outlineLevel="0" collapsed="false"/>
    <row r="1045019" customFormat="false" ht="12.8" hidden="false" customHeight="true" outlineLevel="0" collapsed="false"/>
    <row r="1045020" customFormat="false" ht="12.8" hidden="false" customHeight="true" outlineLevel="0" collapsed="false"/>
    <row r="1045021" customFormat="false" ht="12.8" hidden="false" customHeight="true" outlineLevel="0" collapsed="false"/>
    <row r="1045022" customFormat="false" ht="12.8" hidden="false" customHeight="true" outlineLevel="0" collapsed="false"/>
    <row r="1045023" customFormat="false" ht="12.8" hidden="false" customHeight="true" outlineLevel="0" collapsed="false"/>
    <row r="1045024" customFormat="false" ht="12.8" hidden="false" customHeight="true" outlineLevel="0" collapsed="false"/>
    <row r="1045025" customFormat="false" ht="12.8" hidden="false" customHeight="true" outlineLevel="0" collapsed="false"/>
    <row r="1045026" customFormat="false" ht="12.8" hidden="false" customHeight="true" outlineLevel="0" collapsed="false"/>
    <row r="1045027" customFormat="false" ht="12.8" hidden="false" customHeight="true" outlineLevel="0" collapsed="false"/>
    <row r="1045028" customFormat="false" ht="12.8" hidden="false" customHeight="true" outlineLevel="0" collapsed="false"/>
    <row r="1045029" customFormat="false" ht="12.8" hidden="false" customHeight="true" outlineLevel="0" collapsed="false"/>
    <row r="1045030" customFormat="false" ht="12.8" hidden="false" customHeight="true" outlineLevel="0" collapsed="false"/>
    <row r="1045031" customFormat="false" ht="12.8" hidden="false" customHeight="true" outlineLevel="0" collapsed="false"/>
    <row r="1045032" customFormat="false" ht="12.8" hidden="false" customHeight="true" outlineLevel="0" collapsed="false"/>
    <row r="1045033" customFormat="false" ht="12.8" hidden="false" customHeight="true" outlineLevel="0" collapsed="false"/>
    <row r="1045034" customFormat="false" ht="12.8" hidden="false" customHeight="true" outlineLevel="0" collapsed="false"/>
    <row r="1045035" customFormat="false" ht="12.8" hidden="false" customHeight="true" outlineLevel="0" collapsed="false"/>
    <row r="1045036" customFormat="false" ht="12.8" hidden="false" customHeight="true" outlineLevel="0" collapsed="false"/>
    <row r="1045037" customFormat="false" ht="12.8" hidden="false" customHeight="true" outlineLevel="0" collapsed="false"/>
    <row r="1045038" customFormat="false" ht="12.8" hidden="false" customHeight="true" outlineLevel="0" collapsed="false"/>
    <row r="1045039" customFormat="false" ht="12.8" hidden="false" customHeight="true" outlineLevel="0" collapsed="false"/>
    <row r="1045040" customFormat="false" ht="12.8" hidden="false" customHeight="true" outlineLevel="0" collapsed="false"/>
    <row r="1045041" customFormat="false" ht="12.8" hidden="false" customHeight="true" outlineLevel="0" collapsed="false"/>
    <row r="1045042" customFormat="false" ht="12.8" hidden="false" customHeight="true" outlineLevel="0" collapsed="false"/>
    <row r="1045043" customFormat="false" ht="12.8" hidden="false" customHeight="true" outlineLevel="0" collapsed="false"/>
    <row r="1045044" customFormat="false" ht="12.8" hidden="false" customHeight="true" outlineLevel="0" collapsed="false"/>
    <row r="1045045" customFormat="false" ht="12.8" hidden="false" customHeight="true" outlineLevel="0" collapsed="false"/>
    <row r="1045046" customFormat="false" ht="12.8" hidden="false" customHeight="true" outlineLevel="0" collapsed="false"/>
    <row r="1045047" customFormat="false" ht="12.8" hidden="false" customHeight="true" outlineLevel="0" collapsed="false"/>
    <row r="1045048" customFormat="false" ht="12.8" hidden="false" customHeight="true" outlineLevel="0" collapsed="false"/>
    <row r="1045049" customFormat="false" ht="12.8" hidden="false" customHeight="true" outlineLevel="0" collapsed="false"/>
    <row r="1045050" customFormat="false" ht="12.8" hidden="false" customHeight="true" outlineLevel="0" collapsed="false"/>
    <row r="1045051" customFormat="false" ht="12.8" hidden="false" customHeight="true" outlineLevel="0" collapsed="false"/>
    <row r="1045052" customFormat="false" ht="12.8" hidden="false" customHeight="true" outlineLevel="0" collapsed="false"/>
    <row r="1045053" customFormat="false" ht="12.8" hidden="false" customHeight="true" outlineLevel="0" collapsed="false"/>
    <row r="1045054" customFormat="false" ht="12.8" hidden="false" customHeight="true" outlineLevel="0" collapsed="false"/>
    <row r="1045055" customFormat="false" ht="12.8" hidden="false" customHeight="true" outlineLevel="0" collapsed="false"/>
    <row r="1045056" customFormat="false" ht="12.8" hidden="false" customHeight="true" outlineLevel="0" collapsed="false"/>
    <row r="1045057" customFormat="false" ht="12.8" hidden="false" customHeight="true" outlineLevel="0" collapsed="false"/>
    <row r="1045058" customFormat="false" ht="12.8" hidden="false" customHeight="true" outlineLevel="0" collapsed="false"/>
    <row r="1045059" customFormat="false" ht="12.8" hidden="false" customHeight="true" outlineLevel="0" collapsed="false"/>
    <row r="1045060" customFormat="false" ht="12.8" hidden="false" customHeight="true" outlineLevel="0" collapsed="false"/>
    <row r="1045061" customFormat="false" ht="12.8" hidden="false" customHeight="true" outlineLevel="0" collapsed="false"/>
    <row r="1045062" customFormat="false" ht="12.8" hidden="false" customHeight="true" outlineLevel="0" collapsed="false"/>
    <row r="1045063" customFormat="false" ht="12.8" hidden="false" customHeight="true" outlineLevel="0" collapsed="false"/>
    <row r="1045064" customFormat="false" ht="12.8" hidden="false" customHeight="true" outlineLevel="0" collapsed="false"/>
    <row r="1045065" customFormat="false" ht="12.8" hidden="false" customHeight="true" outlineLevel="0" collapsed="false"/>
    <row r="1045066" customFormat="false" ht="12.8" hidden="false" customHeight="true" outlineLevel="0" collapsed="false"/>
    <row r="1045067" customFormat="false" ht="12.8" hidden="false" customHeight="true" outlineLevel="0" collapsed="false"/>
    <row r="1045068" customFormat="false" ht="12.8" hidden="false" customHeight="true" outlineLevel="0" collapsed="false"/>
    <row r="1045069" customFormat="false" ht="12.8" hidden="false" customHeight="true" outlineLevel="0" collapsed="false"/>
    <row r="1045070" customFormat="false" ht="12.8" hidden="false" customHeight="true" outlineLevel="0" collapsed="false"/>
    <row r="1045071" customFormat="false" ht="12.8" hidden="false" customHeight="true" outlineLevel="0" collapsed="false"/>
    <row r="1045072" customFormat="false" ht="12.8" hidden="false" customHeight="true" outlineLevel="0" collapsed="false"/>
    <row r="1045073" customFormat="false" ht="12.8" hidden="false" customHeight="true" outlineLevel="0" collapsed="false"/>
    <row r="1045074" customFormat="false" ht="12.8" hidden="false" customHeight="true" outlineLevel="0" collapsed="false"/>
    <row r="1045075" customFormat="false" ht="12.8" hidden="false" customHeight="true" outlineLevel="0" collapsed="false"/>
    <row r="1045076" customFormat="false" ht="12.8" hidden="false" customHeight="true" outlineLevel="0" collapsed="false"/>
    <row r="1045077" customFormat="false" ht="12.8" hidden="false" customHeight="true" outlineLevel="0" collapsed="false"/>
    <row r="1045078" customFormat="false" ht="12.8" hidden="false" customHeight="true" outlineLevel="0" collapsed="false"/>
    <row r="1045079" customFormat="false" ht="12.8" hidden="false" customHeight="true" outlineLevel="0" collapsed="false"/>
    <row r="1045080" customFormat="false" ht="12.8" hidden="false" customHeight="true" outlineLevel="0" collapsed="false"/>
    <row r="1045081" customFormat="false" ht="12.8" hidden="false" customHeight="true" outlineLevel="0" collapsed="false"/>
    <row r="1045082" customFormat="false" ht="12.8" hidden="false" customHeight="true" outlineLevel="0" collapsed="false"/>
    <row r="1045083" customFormat="false" ht="12.8" hidden="false" customHeight="true" outlineLevel="0" collapsed="false"/>
    <row r="1045084" customFormat="false" ht="12.8" hidden="false" customHeight="true" outlineLevel="0" collapsed="false"/>
    <row r="1045085" customFormat="false" ht="12.8" hidden="false" customHeight="true" outlineLevel="0" collapsed="false"/>
    <row r="1045086" customFormat="false" ht="12.8" hidden="false" customHeight="true" outlineLevel="0" collapsed="false"/>
    <row r="1045087" customFormat="false" ht="12.8" hidden="false" customHeight="true" outlineLevel="0" collapsed="false"/>
    <row r="1045088" customFormat="false" ht="12.8" hidden="false" customHeight="true" outlineLevel="0" collapsed="false"/>
    <row r="1045089" customFormat="false" ht="12.8" hidden="false" customHeight="true" outlineLevel="0" collapsed="false"/>
    <row r="1045090" customFormat="false" ht="12.8" hidden="false" customHeight="true" outlineLevel="0" collapsed="false"/>
    <row r="1045091" customFormat="false" ht="12.8" hidden="false" customHeight="true" outlineLevel="0" collapsed="false"/>
    <row r="1045092" customFormat="false" ht="12.8" hidden="false" customHeight="true" outlineLevel="0" collapsed="false"/>
    <row r="1045093" customFormat="false" ht="12.8" hidden="false" customHeight="true" outlineLevel="0" collapsed="false"/>
    <row r="1045094" customFormat="false" ht="12.8" hidden="false" customHeight="true" outlineLevel="0" collapsed="false"/>
    <row r="1045095" customFormat="false" ht="12.8" hidden="false" customHeight="true" outlineLevel="0" collapsed="false"/>
    <row r="1045096" customFormat="false" ht="12.8" hidden="false" customHeight="true" outlineLevel="0" collapsed="false"/>
    <row r="1045097" customFormat="false" ht="12.8" hidden="false" customHeight="true" outlineLevel="0" collapsed="false"/>
    <row r="1045098" customFormat="false" ht="12.8" hidden="false" customHeight="true" outlineLevel="0" collapsed="false"/>
    <row r="1045099" customFormat="false" ht="12.8" hidden="false" customHeight="true" outlineLevel="0" collapsed="false"/>
    <row r="1045100" customFormat="false" ht="12.8" hidden="false" customHeight="true" outlineLevel="0" collapsed="false"/>
    <row r="1045101" customFormat="false" ht="12.8" hidden="false" customHeight="true" outlineLevel="0" collapsed="false"/>
    <row r="1045102" customFormat="false" ht="12.8" hidden="false" customHeight="true" outlineLevel="0" collapsed="false"/>
    <row r="1045103" customFormat="false" ht="12.8" hidden="false" customHeight="true" outlineLevel="0" collapsed="false"/>
    <row r="1045104" customFormat="false" ht="12.8" hidden="false" customHeight="true" outlineLevel="0" collapsed="false"/>
    <row r="1045105" customFormat="false" ht="12.8" hidden="false" customHeight="true" outlineLevel="0" collapsed="false"/>
    <row r="1045106" customFormat="false" ht="12.8" hidden="false" customHeight="true" outlineLevel="0" collapsed="false"/>
    <row r="1045107" customFormat="false" ht="12.8" hidden="false" customHeight="true" outlineLevel="0" collapsed="false"/>
    <row r="1045108" customFormat="false" ht="12.8" hidden="false" customHeight="true" outlineLevel="0" collapsed="false"/>
    <row r="1045109" customFormat="false" ht="12.8" hidden="false" customHeight="true" outlineLevel="0" collapsed="false"/>
    <row r="1045110" customFormat="false" ht="12.8" hidden="false" customHeight="true" outlineLevel="0" collapsed="false"/>
    <row r="1045111" customFormat="false" ht="12.8" hidden="false" customHeight="true" outlineLevel="0" collapsed="false"/>
    <row r="1045112" customFormat="false" ht="12.8" hidden="false" customHeight="true" outlineLevel="0" collapsed="false"/>
    <row r="1045113" customFormat="false" ht="12.8" hidden="false" customHeight="true" outlineLevel="0" collapsed="false"/>
    <row r="1045114" customFormat="false" ht="12.8" hidden="false" customHeight="true" outlineLevel="0" collapsed="false"/>
    <row r="1045115" customFormat="false" ht="12.8" hidden="false" customHeight="true" outlineLevel="0" collapsed="false"/>
    <row r="1045116" customFormat="false" ht="12.8" hidden="false" customHeight="true" outlineLevel="0" collapsed="false"/>
    <row r="1045117" customFormat="false" ht="12.8" hidden="false" customHeight="true" outlineLevel="0" collapsed="false"/>
    <row r="1045118" customFormat="false" ht="12.8" hidden="false" customHeight="true" outlineLevel="0" collapsed="false"/>
    <row r="1045119" customFormat="false" ht="12.8" hidden="false" customHeight="true" outlineLevel="0" collapsed="false"/>
    <row r="1045120" customFormat="false" ht="12.8" hidden="false" customHeight="true" outlineLevel="0" collapsed="false"/>
    <row r="1045121" customFormat="false" ht="12.8" hidden="false" customHeight="true" outlineLevel="0" collapsed="false"/>
    <row r="1045122" customFormat="false" ht="12.8" hidden="false" customHeight="true" outlineLevel="0" collapsed="false"/>
    <row r="1045123" customFormat="false" ht="12.8" hidden="false" customHeight="true" outlineLevel="0" collapsed="false"/>
    <row r="1045124" customFormat="false" ht="12.8" hidden="false" customHeight="true" outlineLevel="0" collapsed="false"/>
    <row r="1045125" customFormat="false" ht="12.8" hidden="false" customHeight="true" outlineLevel="0" collapsed="false"/>
    <row r="1045126" customFormat="false" ht="12.8" hidden="false" customHeight="true" outlineLevel="0" collapsed="false"/>
    <row r="1045127" customFormat="false" ht="12.8" hidden="false" customHeight="true" outlineLevel="0" collapsed="false"/>
    <row r="1045128" customFormat="false" ht="12.8" hidden="false" customHeight="true" outlineLevel="0" collapsed="false"/>
    <row r="1045129" customFormat="false" ht="12.8" hidden="false" customHeight="true" outlineLevel="0" collapsed="false"/>
    <row r="1045130" customFormat="false" ht="12.8" hidden="false" customHeight="true" outlineLevel="0" collapsed="false"/>
    <row r="1045131" customFormat="false" ht="12.8" hidden="false" customHeight="true" outlineLevel="0" collapsed="false"/>
    <row r="1045132" customFormat="false" ht="12.8" hidden="false" customHeight="true" outlineLevel="0" collapsed="false"/>
    <row r="1045133" customFormat="false" ht="12.8" hidden="false" customHeight="true" outlineLevel="0" collapsed="false"/>
    <row r="1045134" customFormat="false" ht="12.8" hidden="false" customHeight="true" outlineLevel="0" collapsed="false"/>
    <row r="1045135" customFormat="false" ht="12.8" hidden="false" customHeight="true" outlineLevel="0" collapsed="false"/>
    <row r="1045136" customFormat="false" ht="12.8" hidden="false" customHeight="true" outlineLevel="0" collapsed="false"/>
    <row r="1045137" customFormat="false" ht="12.8" hidden="false" customHeight="true" outlineLevel="0" collapsed="false"/>
    <row r="1045138" customFormat="false" ht="12.8" hidden="false" customHeight="true" outlineLevel="0" collapsed="false"/>
    <row r="1045139" customFormat="false" ht="12.8" hidden="false" customHeight="true" outlineLevel="0" collapsed="false"/>
    <row r="1045140" customFormat="false" ht="12.8" hidden="false" customHeight="true" outlineLevel="0" collapsed="false"/>
    <row r="1045141" customFormat="false" ht="12.8" hidden="false" customHeight="true" outlineLevel="0" collapsed="false"/>
    <row r="1045142" customFormat="false" ht="12.8" hidden="false" customHeight="true" outlineLevel="0" collapsed="false"/>
    <row r="1045143" customFormat="false" ht="12.8" hidden="false" customHeight="true" outlineLevel="0" collapsed="false"/>
    <row r="1045144" customFormat="false" ht="12.8" hidden="false" customHeight="true" outlineLevel="0" collapsed="false"/>
    <row r="1045145" customFormat="false" ht="12.8" hidden="false" customHeight="true" outlineLevel="0" collapsed="false"/>
    <row r="1045146" customFormat="false" ht="12.8" hidden="false" customHeight="true" outlineLevel="0" collapsed="false"/>
    <row r="1045147" customFormat="false" ht="12.8" hidden="false" customHeight="true" outlineLevel="0" collapsed="false"/>
    <row r="1045148" customFormat="false" ht="12.8" hidden="false" customHeight="true" outlineLevel="0" collapsed="false"/>
    <row r="1045149" customFormat="false" ht="12.8" hidden="false" customHeight="true" outlineLevel="0" collapsed="false"/>
    <row r="1045150" customFormat="false" ht="12.8" hidden="false" customHeight="true" outlineLevel="0" collapsed="false"/>
    <row r="1045151" customFormat="false" ht="12.8" hidden="false" customHeight="true" outlineLevel="0" collapsed="false"/>
    <row r="1045152" customFormat="false" ht="12.8" hidden="false" customHeight="true" outlineLevel="0" collapsed="false"/>
    <row r="1045153" customFormat="false" ht="12.8" hidden="false" customHeight="true" outlineLevel="0" collapsed="false"/>
    <row r="1045154" customFormat="false" ht="12.8" hidden="false" customHeight="true" outlineLevel="0" collapsed="false"/>
    <row r="1045155" customFormat="false" ht="12.8" hidden="false" customHeight="true" outlineLevel="0" collapsed="false"/>
    <row r="1045156" customFormat="false" ht="12.8" hidden="false" customHeight="true" outlineLevel="0" collapsed="false"/>
    <row r="1045157" customFormat="false" ht="12.8" hidden="false" customHeight="true" outlineLevel="0" collapsed="false"/>
    <row r="1045158" customFormat="false" ht="12.8" hidden="false" customHeight="true" outlineLevel="0" collapsed="false"/>
    <row r="1045159" customFormat="false" ht="12.8" hidden="false" customHeight="true" outlineLevel="0" collapsed="false"/>
    <row r="1045160" customFormat="false" ht="12.8" hidden="false" customHeight="true" outlineLevel="0" collapsed="false"/>
    <row r="1045161" customFormat="false" ht="12.8" hidden="false" customHeight="true" outlineLevel="0" collapsed="false"/>
    <row r="1045162" customFormat="false" ht="12.8" hidden="false" customHeight="true" outlineLevel="0" collapsed="false"/>
    <row r="1045163" customFormat="false" ht="12.8" hidden="false" customHeight="true" outlineLevel="0" collapsed="false"/>
    <row r="1045164" customFormat="false" ht="12.8" hidden="false" customHeight="true" outlineLevel="0" collapsed="false"/>
    <row r="1045165" customFormat="false" ht="12.8" hidden="false" customHeight="true" outlineLevel="0" collapsed="false"/>
    <row r="1045166" customFormat="false" ht="12.8" hidden="false" customHeight="true" outlineLevel="0" collapsed="false"/>
    <row r="1045167" customFormat="false" ht="12.8" hidden="false" customHeight="true" outlineLevel="0" collapsed="false"/>
    <row r="1045168" customFormat="false" ht="12.8" hidden="false" customHeight="true" outlineLevel="0" collapsed="false"/>
    <row r="1045169" customFormat="false" ht="12.8" hidden="false" customHeight="true" outlineLevel="0" collapsed="false"/>
    <row r="1045170" customFormat="false" ht="12.8" hidden="false" customHeight="true" outlineLevel="0" collapsed="false"/>
    <row r="1045171" customFormat="false" ht="12.8" hidden="false" customHeight="true" outlineLevel="0" collapsed="false"/>
    <row r="1045172" customFormat="false" ht="12.8" hidden="false" customHeight="true" outlineLevel="0" collapsed="false"/>
    <row r="1045173" customFormat="false" ht="12.8" hidden="false" customHeight="true" outlineLevel="0" collapsed="false"/>
    <row r="1045174" customFormat="false" ht="12.8" hidden="false" customHeight="true" outlineLevel="0" collapsed="false"/>
    <row r="1045175" customFormat="false" ht="12.8" hidden="false" customHeight="true" outlineLevel="0" collapsed="false"/>
    <row r="1045176" customFormat="false" ht="12.8" hidden="false" customHeight="true" outlineLevel="0" collapsed="false"/>
    <row r="1045177" customFormat="false" ht="12.8" hidden="false" customHeight="true" outlineLevel="0" collapsed="false"/>
    <row r="1045178" customFormat="false" ht="12.8" hidden="false" customHeight="true" outlineLevel="0" collapsed="false"/>
    <row r="1045179" customFormat="false" ht="12.8" hidden="false" customHeight="true" outlineLevel="0" collapsed="false"/>
    <row r="1045180" customFormat="false" ht="12.8" hidden="false" customHeight="true" outlineLevel="0" collapsed="false"/>
    <row r="1045181" customFormat="false" ht="12.8" hidden="false" customHeight="true" outlineLevel="0" collapsed="false"/>
    <row r="1045182" customFormat="false" ht="12.8" hidden="false" customHeight="true" outlineLevel="0" collapsed="false"/>
    <row r="1045183" customFormat="false" ht="12.8" hidden="false" customHeight="true" outlineLevel="0" collapsed="false"/>
    <row r="1045184" customFormat="false" ht="12.8" hidden="false" customHeight="true" outlineLevel="0" collapsed="false"/>
    <row r="1045185" customFormat="false" ht="12.8" hidden="false" customHeight="true" outlineLevel="0" collapsed="false"/>
    <row r="1045186" customFormat="false" ht="12.8" hidden="false" customHeight="true" outlineLevel="0" collapsed="false"/>
    <row r="1045187" customFormat="false" ht="12.8" hidden="false" customHeight="true" outlineLevel="0" collapsed="false"/>
    <row r="1045188" customFormat="false" ht="12.8" hidden="false" customHeight="true" outlineLevel="0" collapsed="false"/>
    <row r="1045189" customFormat="false" ht="12.8" hidden="false" customHeight="true" outlineLevel="0" collapsed="false"/>
    <row r="1045190" customFormat="false" ht="12.8" hidden="false" customHeight="true" outlineLevel="0" collapsed="false"/>
    <row r="1045191" customFormat="false" ht="12.8" hidden="false" customHeight="true" outlineLevel="0" collapsed="false"/>
    <row r="1045192" customFormat="false" ht="12.8" hidden="false" customHeight="true" outlineLevel="0" collapsed="false"/>
    <row r="1045193" customFormat="false" ht="12.8" hidden="false" customHeight="true" outlineLevel="0" collapsed="false"/>
    <row r="1045194" customFormat="false" ht="12.8" hidden="false" customHeight="true" outlineLevel="0" collapsed="false"/>
    <row r="1045195" customFormat="false" ht="12.8" hidden="false" customHeight="true" outlineLevel="0" collapsed="false"/>
    <row r="1045196" customFormat="false" ht="12.8" hidden="false" customHeight="true" outlineLevel="0" collapsed="false"/>
    <row r="1045197" customFormat="false" ht="12.8" hidden="false" customHeight="true" outlineLevel="0" collapsed="false"/>
    <row r="1045198" customFormat="false" ht="12.8" hidden="false" customHeight="true" outlineLevel="0" collapsed="false"/>
    <row r="1045199" customFormat="false" ht="12.8" hidden="false" customHeight="true" outlineLevel="0" collapsed="false"/>
    <row r="1045200" customFormat="false" ht="12.8" hidden="false" customHeight="true" outlineLevel="0" collapsed="false"/>
    <row r="1045201" customFormat="false" ht="12.8" hidden="false" customHeight="true" outlineLevel="0" collapsed="false"/>
    <row r="1045202" customFormat="false" ht="12.8" hidden="false" customHeight="true" outlineLevel="0" collapsed="false"/>
    <row r="1045203" customFormat="false" ht="12.8" hidden="false" customHeight="true" outlineLevel="0" collapsed="false"/>
    <row r="1045204" customFormat="false" ht="12.8" hidden="false" customHeight="true" outlineLevel="0" collapsed="false"/>
    <row r="1045205" customFormat="false" ht="12.8" hidden="false" customHeight="true" outlineLevel="0" collapsed="false"/>
    <row r="1045206" customFormat="false" ht="12.8" hidden="false" customHeight="true" outlineLevel="0" collapsed="false"/>
    <row r="1045207" customFormat="false" ht="12.8" hidden="false" customHeight="true" outlineLevel="0" collapsed="false"/>
    <row r="1045208" customFormat="false" ht="12.8" hidden="false" customHeight="true" outlineLevel="0" collapsed="false"/>
    <row r="1045209" customFormat="false" ht="12.8" hidden="false" customHeight="true" outlineLevel="0" collapsed="false"/>
    <row r="1045210" customFormat="false" ht="12.8" hidden="false" customHeight="true" outlineLevel="0" collapsed="false"/>
    <row r="1045211" customFormat="false" ht="12.8" hidden="false" customHeight="true" outlineLevel="0" collapsed="false"/>
    <row r="1045212" customFormat="false" ht="12.8" hidden="false" customHeight="true" outlineLevel="0" collapsed="false"/>
    <row r="1045213" customFormat="false" ht="12.8" hidden="false" customHeight="true" outlineLevel="0" collapsed="false"/>
    <row r="1045214" customFormat="false" ht="12.8" hidden="false" customHeight="true" outlineLevel="0" collapsed="false"/>
    <row r="1045215" customFormat="false" ht="12.8" hidden="false" customHeight="true" outlineLevel="0" collapsed="false"/>
    <row r="1045216" customFormat="false" ht="12.8" hidden="false" customHeight="true" outlineLevel="0" collapsed="false"/>
    <row r="1045217" customFormat="false" ht="12.8" hidden="false" customHeight="true" outlineLevel="0" collapsed="false"/>
    <row r="1045218" customFormat="false" ht="12.8" hidden="false" customHeight="true" outlineLevel="0" collapsed="false"/>
    <row r="1045219" customFormat="false" ht="12.8" hidden="false" customHeight="true" outlineLevel="0" collapsed="false"/>
    <row r="1045220" customFormat="false" ht="12.8" hidden="false" customHeight="true" outlineLevel="0" collapsed="false"/>
    <row r="1045221" customFormat="false" ht="12.8" hidden="false" customHeight="true" outlineLevel="0" collapsed="false"/>
    <row r="1045222" customFormat="false" ht="12.8" hidden="false" customHeight="true" outlineLevel="0" collapsed="false"/>
    <row r="1045223" customFormat="false" ht="12.8" hidden="false" customHeight="true" outlineLevel="0" collapsed="false"/>
    <row r="1045224" customFormat="false" ht="12.8" hidden="false" customHeight="true" outlineLevel="0" collapsed="false"/>
    <row r="1045225" customFormat="false" ht="12.8" hidden="false" customHeight="true" outlineLevel="0" collapsed="false"/>
    <row r="1045226" customFormat="false" ht="12.8" hidden="false" customHeight="true" outlineLevel="0" collapsed="false"/>
    <row r="1045227" customFormat="false" ht="12.8" hidden="false" customHeight="true" outlineLevel="0" collapsed="false"/>
    <row r="1045228" customFormat="false" ht="12.8" hidden="false" customHeight="true" outlineLevel="0" collapsed="false"/>
    <row r="1045229" customFormat="false" ht="12.8" hidden="false" customHeight="true" outlineLevel="0" collapsed="false"/>
    <row r="1045230" customFormat="false" ht="12.8" hidden="false" customHeight="true" outlineLevel="0" collapsed="false"/>
    <row r="1045231" customFormat="false" ht="12.8" hidden="false" customHeight="true" outlineLevel="0" collapsed="false"/>
    <row r="1045232" customFormat="false" ht="12.8" hidden="false" customHeight="true" outlineLevel="0" collapsed="false"/>
    <row r="1045233" customFormat="false" ht="12.8" hidden="false" customHeight="true" outlineLevel="0" collapsed="false"/>
    <row r="1045234" customFormat="false" ht="12.8" hidden="false" customHeight="true" outlineLevel="0" collapsed="false"/>
    <row r="1045235" customFormat="false" ht="12.8" hidden="false" customHeight="true" outlineLevel="0" collapsed="false"/>
    <row r="1045236" customFormat="false" ht="12.8" hidden="false" customHeight="true" outlineLevel="0" collapsed="false"/>
    <row r="1045237" customFormat="false" ht="12.8" hidden="false" customHeight="true" outlineLevel="0" collapsed="false"/>
    <row r="1045238" customFormat="false" ht="12.8" hidden="false" customHeight="true" outlineLevel="0" collapsed="false"/>
    <row r="1045239" customFormat="false" ht="12.8" hidden="false" customHeight="true" outlineLevel="0" collapsed="false"/>
    <row r="1045240" customFormat="false" ht="12.8" hidden="false" customHeight="true" outlineLevel="0" collapsed="false"/>
    <row r="1045241" customFormat="false" ht="12.8" hidden="false" customHeight="true" outlineLevel="0" collapsed="false"/>
    <row r="1045242" customFormat="false" ht="12.8" hidden="false" customHeight="true" outlineLevel="0" collapsed="false"/>
    <row r="1045243" customFormat="false" ht="12.8" hidden="false" customHeight="true" outlineLevel="0" collapsed="false"/>
    <row r="1045244" customFormat="false" ht="12.8" hidden="false" customHeight="true" outlineLevel="0" collapsed="false"/>
    <row r="1045245" customFormat="false" ht="12.8" hidden="false" customHeight="true" outlineLevel="0" collapsed="false"/>
    <row r="1045246" customFormat="false" ht="12.8" hidden="false" customHeight="true" outlineLevel="0" collapsed="false"/>
    <row r="1045247" customFormat="false" ht="12.8" hidden="false" customHeight="true" outlineLevel="0" collapsed="false"/>
    <row r="1045248" customFormat="false" ht="12.8" hidden="false" customHeight="true" outlineLevel="0" collapsed="false"/>
    <row r="1045249" customFormat="false" ht="12.8" hidden="false" customHeight="true" outlineLevel="0" collapsed="false"/>
    <row r="1045250" customFormat="false" ht="12.8" hidden="false" customHeight="true" outlineLevel="0" collapsed="false"/>
    <row r="1045251" customFormat="false" ht="12.8" hidden="false" customHeight="true" outlineLevel="0" collapsed="false"/>
    <row r="1045252" customFormat="false" ht="12.8" hidden="false" customHeight="true" outlineLevel="0" collapsed="false"/>
    <row r="1045253" customFormat="false" ht="12.8" hidden="false" customHeight="true" outlineLevel="0" collapsed="false"/>
    <row r="1045254" customFormat="false" ht="12.8" hidden="false" customHeight="true" outlineLevel="0" collapsed="false"/>
    <row r="1045255" customFormat="false" ht="12.8" hidden="false" customHeight="true" outlineLevel="0" collapsed="false"/>
    <row r="1045256" customFormat="false" ht="12.8" hidden="false" customHeight="true" outlineLevel="0" collapsed="false"/>
    <row r="1045257" customFormat="false" ht="12.8" hidden="false" customHeight="true" outlineLevel="0" collapsed="false"/>
    <row r="1045258" customFormat="false" ht="12.8" hidden="false" customHeight="true" outlineLevel="0" collapsed="false"/>
    <row r="1045259" customFormat="false" ht="12.8" hidden="false" customHeight="true" outlineLevel="0" collapsed="false"/>
    <row r="1045260" customFormat="false" ht="12.8" hidden="false" customHeight="true" outlineLevel="0" collapsed="false"/>
    <row r="1045261" customFormat="false" ht="12.8" hidden="false" customHeight="true" outlineLevel="0" collapsed="false"/>
    <row r="1045262" customFormat="false" ht="12.8" hidden="false" customHeight="true" outlineLevel="0" collapsed="false"/>
    <row r="1045263" customFormat="false" ht="12.8" hidden="false" customHeight="true" outlineLevel="0" collapsed="false"/>
    <row r="1045264" customFormat="false" ht="12.8" hidden="false" customHeight="true" outlineLevel="0" collapsed="false"/>
    <row r="1045265" customFormat="false" ht="12.8" hidden="false" customHeight="true" outlineLevel="0" collapsed="false"/>
    <row r="1045266" customFormat="false" ht="12.8" hidden="false" customHeight="true" outlineLevel="0" collapsed="false"/>
    <row r="1045267" customFormat="false" ht="12.8" hidden="false" customHeight="true" outlineLevel="0" collapsed="false"/>
    <row r="1045268" customFormat="false" ht="12.8" hidden="false" customHeight="true" outlineLevel="0" collapsed="false"/>
    <row r="1045269" customFormat="false" ht="12.8" hidden="false" customHeight="true" outlineLevel="0" collapsed="false"/>
    <row r="1045270" customFormat="false" ht="12.8" hidden="false" customHeight="true" outlineLevel="0" collapsed="false"/>
    <row r="1045271" customFormat="false" ht="12.8" hidden="false" customHeight="true" outlineLevel="0" collapsed="false"/>
    <row r="1045272" customFormat="false" ht="12.8" hidden="false" customHeight="true" outlineLevel="0" collapsed="false"/>
    <row r="1045273" customFormat="false" ht="12.8" hidden="false" customHeight="true" outlineLevel="0" collapsed="false"/>
    <row r="1045274" customFormat="false" ht="12.8" hidden="false" customHeight="true" outlineLevel="0" collapsed="false"/>
    <row r="1045275" customFormat="false" ht="12.8" hidden="false" customHeight="true" outlineLevel="0" collapsed="false"/>
    <row r="1045276" customFormat="false" ht="12.8" hidden="false" customHeight="true" outlineLevel="0" collapsed="false"/>
    <row r="1045277" customFormat="false" ht="12.8" hidden="false" customHeight="true" outlineLevel="0" collapsed="false"/>
    <row r="1045278" customFormat="false" ht="12.8" hidden="false" customHeight="true" outlineLevel="0" collapsed="false"/>
    <row r="1045279" customFormat="false" ht="12.8" hidden="false" customHeight="true" outlineLevel="0" collapsed="false"/>
    <row r="1045280" customFormat="false" ht="12.8" hidden="false" customHeight="true" outlineLevel="0" collapsed="false"/>
    <row r="1045281" customFormat="false" ht="12.8" hidden="false" customHeight="true" outlineLevel="0" collapsed="false"/>
    <row r="1045282" customFormat="false" ht="12.8" hidden="false" customHeight="true" outlineLevel="0" collapsed="false"/>
    <row r="1045283" customFormat="false" ht="12.8" hidden="false" customHeight="true" outlineLevel="0" collapsed="false"/>
    <row r="1045284" customFormat="false" ht="12.8" hidden="false" customHeight="true" outlineLevel="0" collapsed="false"/>
    <row r="1045285" customFormat="false" ht="12.8" hidden="false" customHeight="true" outlineLevel="0" collapsed="false"/>
    <row r="1045286" customFormat="false" ht="12.8" hidden="false" customHeight="true" outlineLevel="0" collapsed="false"/>
    <row r="1045287" customFormat="false" ht="12.8" hidden="false" customHeight="true" outlineLevel="0" collapsed="false"/>
    <row r="1045288" customFormat="false" ht="12.8" hidden="false" customHeight="true" outlineLevel="0" collapsed="false"/>
    <row r="1045289" customFormat="false" ht="12.8" hidden="false" customHeight="true" outlineLevel="0" collapsed="false"/>
    <row r="1045290" customFormat="false" ht="12.8" hidden="false" customHeight="true" outlineLevel="0" collapsed="false"/>
    <row r="1045291" customFormat="false" ht="12.8" hidden="false" customHeight="true" outlineLevel="0" collapsed="false"/>
    <row r="1045292" customFormat="false" ht="12.8" hidden="false" customHeight="true" outlineLevel="0" collapsed="false"/>
    <row r="1045293" customFormat="false" ht="12.8" hidden="false" customHeight="true" outlineLevel="0" collapsed="false"/>
    <row r="1045294" customFormat="false" ht="12.8" hidden="false" customHeight="true" outlineLevel="0" collapsed="false"/>
    <row r="1045295" customFormat="false" ht="12.8" hidden="false" customHeight="true" outlineLevel="0" collapsed="false"/>
    <row r="1045296" customFormat="false" ht="12.8" hidden="false" customHeight="true" outlineLevel="0" collapsed="false"/>
    <row r="1045297" customFormat="false" ht="12.8" hidden="false" customHeight="true" outlineLevel="0" collapsed="false"/>
    <row r="1045298" customFormat="false" ht="12.8" hidden="false" customHeight="true" outlineLevel="0" collapsed="false"/>
    <row r="1045299" customFormat="false" ht="12.8" hidden="false" customHeight="true" outlineLevel="0" collapsed="false"/>
    <row r="1045300" customFormat="false" ht="12.8" hidden="false" customHeight="true" outlineLevel="0" collapsed="false"/>
    <row r="1045301" customFormat="false" ht="12.8" hidden="false" customHeight="true" outlineLevel="0" collapsed="false"/>
    <row r="1045302" customFormat="false" ht="12.8" hidden="false" customHeight="true" outlineLevel="0" collapsed="false"/>
    <row r="1045303" customFormat="false" ht="12.8" hidden="false" customHeight="true" outlineLevel="0" collapsed="false"/>
    <row r="1045304" customFormat="false" ht="12.8" hidden="false" customHeight="true" outlineLevel="0" collapsed="false"/>
    <row r="1045305" customFormat="false" ht="12.8" hidden="false" customHeight="true" outlineLevel="0" collapsed="false"/>
    <row r="1045306" customFormat="false" ht="12.8" hidden="false" customHeight="true" outlineLevel="0" collapsed="false"/>
    <row r="1045307" customFormat="false" ht="12.8" hidden="false" customHeight="true" outlineLevel="0" collapsed="false"/>
    <row r="1045308" customFormat="false" ht="12.8" hidden="false" customHeight="true" outlineLevel="0" collapsed="false"/>
    <row r="1045309" customFormat="false" ht="12.8" hidden="false" customHeight="true" outlineLevel="0" collapsed="false"/>
    <row r="1045310" customFormat="false" ht="12.8" hidden="false" customHeight="true" outlineLevel="0" collapsed="false"/>
    <row r="1045311" customFormat="false" ht="12.8" hidden="false" customHeight="true" outlineLevel="0" collapsed="false"/>
    <row r="1045312" customFormat="false" ht="12.8" hidden="false" customHeight="true" outlineLevel="0" collapsed="false"/>
    <row r="1045313" customFormat="false" ht="12.8" hidden="false" customHeight="true" outlineLevel="0" collapsed="false"/>
    <row r="1045314" customFormat="false" ht="12.8" hidden="false" customHeight="true" outlineLevel="0" collapsed="false"/>
    <row r="1045315" customFormat="false" ht="12.8" hidden="false" customHeight="true" outlineLevel="0" collapsed="false"/>
    <row r="1045316" customFormat="false" ht="12.8" hidden="false" customHeight="true" outlineLevel="0" collapsed="false"/>
    <row r="1045317" customFormat="false" ht="12.8" hidden="false" customHeight="true" outlineLevel="0" collapsed="false"/>
    <row r="1045318" customFormat="false" ht="12.8" hidden="false" customHeight="true" outlineLevel="0" collapsed="false"/>
    <row r="1045319" customFormat="false" ht="12.8" hidden="false" customHeight="true" outlineLevel="0" collapsed="false"/>
    <row r="1045320" customFormat="false" ht="12.8" hidden="false" customHeight="true" outlineLevel="0" collapsed="false"/>
    <row r="1045321" customFormat="false" ht="12.8" hidden="false" customHeight="true" outlineLevel="0" collapsed="false"/>
    <row r="1045322" customFormat="false" ht="12.8" hidden="false" customHeight="true" outlineLevel="0" collapsed="false"/>
    <row r="1045323" customFormat="false" ht="12.8" hidden="false" customHeight="true" outlineLevel="0" collapsed="false"/>
    <row r="1045324" customFormat="false" ht="12.8" hidden="false" customHeight="true" outlineLevel="0" collapsed="false"/>
    <row r="1045325" customFormat="false" ht="12.8" hidden="false" customHeight="true" outlineLevel="0" collapsed="false"/>
    <row r="1045326" customFormat="false" ht="12.8" hidden="false" customHeight="true" outlineLevel="0" collapsed="false"/>
    <row r="1045327" customFormat="false" ht="12.8" hidden="false" customHeight="true" outlineLevel="0" collapsed="false"/>
    <row r="1045328" customFormat="false" ht="12.8" hidden="false" customHeight="true" outlineLevel="0" collapsed="false"/>
    <row r="1045329" customFormat="false" ht="12.8" hidden="false" customHeight="true" outlineLevel="0" collapsed="false"/>
    <row r="1045330" customFormat="false" ht="12.8" hidden="false" customHeight="true" outlineLevel="0" collapsed="false"/>
    <row r="1045331" customFormat="false" ht="12.8" hidden="false" customHeight="true" outlineLevel="0" collapsed="false"/>
    <row r="1045332" customFormat="false" ht="12.8" hidden="false" customHeight="true" outlineLevel="0" collapsed="false"/>
    <row r="1045333" customFormat="false" ht="12.8" hidden="false" customHeight="true" outlineLevel="0" collapsed="false"/>
    <row r="1045334" customFormat="false" ht="12.8" hidden="false" customHeight="true" outlineLevel="0" collapsed="false"/>
    <row r="1045335" customFormat="false" ht="12.8" hidden="false" customHeight="true" outlineLevel="0" collapsed="false"/>
    <row r="1045336" customFormat="false" ht="12.8" hidden="false" customHeight="true" outlineLevel="0" collapsed="false"/>
    <row r="1045337" customFormat="false" ht="12.8" hidden="false" customHeight="true" outlineLevel="0" collapsed="false"/>
    <row r="1045338" customFormat="false" ht="12.8" hidden="false" customHeight="true" outlineLevel="0" collapsed="false"/>
    <row r="1045339" customFormat="false" ht="12.8" hidden="false" customHeight="true" outlineLevel="0" collapsed="false"/>
    <row r="1045340" customFormat="false" ht="12.8" hidden="false" customHeight="true" outlineLevel="0" collapsed="false"/>
    <row r="1045341" customFormat="false" ht="12.8" hidden="false" customHeight="true" outlineLevel="0" collapsed="false"/>
    <row r="1045342" customFormat="false" ht="12.8" hidden="false" customHeight="true" outlineLevel="0" collapsed="false"/>
    <row r="1045343" customFormat="false" ht="12.8" hidden="false" customHeight="true" outlineLevel="0" collapsed="false"/>
    <row r="1045344" customFormat="false" ht="12.8" hidden="false" customHeight="true" outlineLevel="0" collapsed="false"/>
    <row r="1045345" customFormat="false" ht="12.8" hidden="false" customHeight="true" outlineLevel="0" collapsed="false"/>
    <row r="1045346" customFormat="false" ht="12.8" hidden="false" customHeight="true" outlineLevel="0" collapsed="false"/>
    <row r="1045347" customFormat="false" ht="12.8" hidden="false" customHeight="true" outlineLevel="0" collapsed="false"/>
    <row r="1045348" customFormat="false" ht="12.8" hidden="false" customHeight="true" outlineLevel="0" collapsed="false"/>
    <row r="1045349" customFormat="false" ht="12.8" hidden="false" customHeight="true" outlineLevel="0" collapsed="false"/>
    <row r="1045350" customFormat="false" ht="12.8" hidden="false" customHeight="true" outlineLevel="0" collapsed="false"/>
    <row r="1045351" customFormat="false" ht="12.8" hidden="false" customHeight="true" outlineLevel="0" collapsed="false"/>
    <row r="1045352" customFormat="false" ht="12.8" hidden="false" customHeight="true" outlineLevel="0" collapsed="false"/>
    <row r="1045353" customFormat="false" ht="12.8" hidden="false" customHeight="true" outlineLevel="0" collapsed="false"/>
    <row r="1045354" customFormat="false" ht="12.8" hidden="false" customHeight="true" outlineLevel="0" collapsed="false"/>
    <row r="1045355" customFormat="false" ht="12.8" hidden="false" customHeight="true" outlineLevel="0" collapsed="false"/>
    <row r="1045356" customFormat="false" ht="12.8" hidden="false" customHeight="true" outlineLevel="0" collapsed="false"/>
    <row r="1045357" customFormat="false" ht="12.8" hidden="false" customHeight="true" outlineLevel="0" collapsed="false"/>
    <row r="1045358" customFormat="false" ht="12.8" hidden="false" customHeight="true" outlineLevel="0" collapsed="false"/>
    <row r="1045359" customFormat="false" ht="12.8" hidden="false" customHeight="true" outlineLevel="0" collapsed="false"/>
    <row r="1045360" customFormat="false" ht="12.8" hidden="false" customHeight="true" outlineLevel="0" collapsed="false"/>
    <row r="1045361" customFormat="false" ht="12.8" hidden="false" customHeight="true" outlineLevel="0" collapsed="false"/>
    <row r="1045362" customFormat="false" ht="12.8" hidden="false" customHeight="true" outlineLevel="0" collapsed="false"/>
    <row r="1045363" customFormat="false" ht="12.8" hidden="false" customHeight="true" outlineLevel="0" collapsed="false"/>
    <row r="1045364" customFormat="false" ht="12.8" hidden="false" customHeight="true" outlineLevel="0" collapsed="false"/>
    <row r="1045365" customFormat="false" ht="12.8" hidden="false" customHeight="true" outlineLevel="0" collapsed="false"/>
    <row r="1045366" customFormat="false" ht="12.8" hidden="false" customHeight="true" outlineLevel="0" collapsed="false"/>
    <row r="1045367" customFormat="false" ht="12.8" hidden="false" customHeight="true" outlineLevel="0" collapsed="false"/>
    <row r="1045368" customFormat="false" ht="12.8" hidden="false" customHeight="true" outlineLevel="0" collapsed="false"/>
    <row r="1045369" customFormat="false" ht="12.8" hidden="false" customHeight="true" outlineLevel="0" collapsed="false"/>
    <row r="1045370" customFormat="false" ht="12.8" hidden="false" customHeight="true" outlineLevel="0" collapsed="false"/>
    <row r="1045371" customFormat="false" ht="12.8" hidden="false" customHeight="true" outlineLevel="0" collapsed="false"/>
    <row r="1045372" customFormat="false" ht="12.8" hidden="false" customHeight="true" outlineLevel="0" collapsed="false"/>
    <row r="1045373" customFormat="false" ht="12.8" hidden="false" customHeight="true" outlineLevel="0" collapsed="false"/>
    <row r="1045374" customFormat="false" ht="12.8" hidden="false" customHeight="true" outlineLevel="0" collapsed="false"/>
    <row r="1045375" customFormat="false" ht="12.8" hidden="false" customHeight="true" outlineLevel="0" collapsed="false"/>
    <row r="1045376" customFormat="false" ht="12.8" hidden="false" customHeight="true" outlineLevel="0" collapsed="false"/>
    <row r="1045377" customFormat="false" ht="12.8" hidden="false" customHeight="true" outlineLevel="0" collapsed="false"/>
    <row r="1045378" customFormat="false" ht="12.8" hidden="false" customHeight="true" outlineLevel="0" collapsed="false"/>
    <row r="1045379" customFormat="false" ht="12.8" hidden="false" customHeight="true" outlineLevel="0" collapsed="false"/>
    <row r="1045380" customFormat="false" ht="12.8" hidden="false" customHeight="true" outlineLevel="0" collapsed="false"/>
    <row r="1045381" customFormat="false" ht="12.8" hidden="false" customHeight="true" outlineLevel="0" collapsed="false"/>
    <row r="1045382" customFormat="false" ht="12.8" hidden="false" customHeight="true" outlineLevel="0" collapsed="false"/>
    <row r="1045383" customFormat="false" ht="12.8" hidden="false" customHeight="true" outlineLevel="0" collapsed="false"/>
    <row r="1045384" customFormat="false" ht="12.8" hidden="false" customHeight="true" outlineLevel="0" collapsed="false"/>
    <row r="1045385" customFormat="false" ht="12.8" hidden="false" customHeight="true" outlineLevel="0" collapsed="false"/>
    <row r="1045386" customFormat="false" ht="12.8" hidden="false" customHeight="true" outlineLevel="0" collapsed="false"/>
    <row r="1045387" customFormat="false" ht="12.8" hidden="false" customHeight="true" outlineLevel="0" collapsed="false"/>
    <row r="1045388" customFormat="false" ht="12.8" hidden="false" customHeight="true" outlineLevel="0" collapsed="false"/>
    <row r="1045389" customFormat="false" ht="12.8" hidden="false" customHeight="true" outlineLevel="0" collapsed="false"/>
    <row r="1045390" customFormat="false" ht="12.8" hidden="false" customHeight="true" outlineLevel="0" collapsed="false"/>
    <row r="1045391" customFormat="false" ht="12.8" hidden="false" customHeight="true" outlineLevel="0" collapsed="false"/>
    <row r="1045392" customFormat="false" ht="12.8" hidden="false" customHeight="true" outlineLevel="0" collapsed="false"/>
    <row r="1045393" customFormat="false" ht="12.8" hidden="false" customHeight="true" outlineLevel="0" collapsed="false"/>
    <row r="1045394" customFormat="false" ht="12.8" hidden="false" customHeight="true" outlineLevel="0" collapsed="false"/>
    <row r="1045395" customFormat="false" ht="12.8" hidden="false" customHeight="true" outlineLevel="0" collapsed="false"/>
    <row r="1045396" customFormat="false" ht="12.8" hidden="false" customHeight="true" outlineLevel="0" collapsed="false"/>
    <row r="1045397" customFormat="false" ht="12.8" hidden="false" customHeight="true" outlineLevel="0" collapsed="false"/>
    <row r="1045398" customFormat="false" ht="12.8" hidden="false" customHeight="true" outlineLevel="0" collapsed="false"/>
    <row r="1045399" customFormat="false" ht="12.8" hidden="false" customHeight="true" outlineLevel="0" collapsed="false"/>
    <row r="1045400" customFormat="false" ht="12.8" hidden="false" customHeight="true" outlineLevel="0" collapsed="false"/>
    <row r="1045401" customFormat="false" ht="12.8" hidden="false" customHeight="true" outlineLevel="0" collapsed="false"/>
    <row r="1045402" customFormat="false" ht="12.8" hidden="false" customHeight="true" outlineLevel="0" collapsed="false"/>
    <row r="1045403" customFormat="false" ht="12.8" hidden="false" customHeight="true" outlineLevel="0" collapsed="false"/>
    <row r="1045404" customFormat="false" ht="12.8" hidden="false" customHeight="true" outlineLevel="0" collapsed="false"/>
    <row r="1045405" customFormat="false" ht="12.8" hidden="false" customHeight="true" outlineLevel="0" collapsed="false"/>
    <row r="1045406" customFormat="false" ht="12.8" hidden="false" customHeight="true" outlineLevel="0" collapsed="false"/>
    <row r="1045407" customFormat="false" ht="12.8" hidden="false" customHeight="true" outlineLevel="0" collapsed="false"/>
    <row r="1045408" customFormat="false" ht="12.8" hidden="false" customHeight="true" outlineLevel="0" collapsed="false"/>
    <row r="1045409" customFormat="false" ht="12.8" hidden="false" customHeight="true" outlineLevel="0" collapsed="false"/>
    <row r="1045410" customFormat="false" ht="12.8" hidden="false" customHeight="true" outlineLevel="0" collapsed="false"/>
    <row r="1045411" customFormat="false" ht="12.8" hidden="false" customHeight="true" outlineLevel="0" collapsed="false"/>
    <row r="1045412" customFormat="false" ht="12.8" hidden="false" customHeight="true" outlineLevel="0" collapsed="false"/>
    <row r="1045413" customFormat="false" ht="12.8" hidden="false" customHeight="true" outlineLevel="0" collapsed="false"/>
    <row r="1045414" customFormat="false" ht="12.8" hidden="false" customHeight="true" outlineLevel="0" collapsed="false"/>
    <row r="1045415" customFormat="false" ht="12.8" hidden="false" customHeight="true" outlineLevel="0" collapsed="false"/>
    <row r="1045416" customFormat="false" ht="12.8" hidden="false" customHeight="true" outlineLevel="0" collapsed="false"/>
    <row r="1045417" customFormat="false" ht="12.8" hidden="false" customHeight="true" outlineLevel="0" collapsed="false"/>
    <row r="1045418" customFormat="false" ht="12.8" hidden="false" customHeight="true" outlineLevel="0" collapsed="false"/>
    <row r="1045419" customFormat="false" ht="12.8" hidden="false" customHeight="true" outlineLevel="0" collapsed="false"/>
    <row r="1045420" customFormat="false" ht="12.8" hidden="false" customHeight="true" outlineLevel="0" collapsed="false"/>
    <row r="1045421" customFormat="false" ht="12.8" hidden="false" customHeight="true" outlineLevel="0" collapsed="false"/>
    <row r="1045422" customFormat="false" ht="12.8" hidden="false" customHeight="true" outlineLevel="0" collapsed="false"/>
    <row r="1045423" customFormat="false" ht="12.8" hidden="false" customHeight="true" outlineLevel="0" collapsed="false"/>
    <row r="1045424" customFormat="false" ht="12.8" hidden="false" customHeight="true" outlineLevel="0" collapsed="false"/>
    <row r="1045425" customFormat="false" ht="12.8" hidden="false" customHeight="true" outlineLevel="0" collapsed="false"/>
    <row r="1045426" customFormat="false" ht="12.8" hidden="false" customHeight="true" outlineLevel="0" collapsed="false"/>
    <row r="1045427" customFormat="false" ht="12.8" hidden="false" customHeight="true" outlineLevel="0" collapsed="false"/>
    <row r="1045428" customFormat="false" ht="12.8" hidden="false" customHeight="true" outlineLevel="0" collapsed="false"/>
    <row r="1045429" customFormat="false" ht="12.8" hidden="false" customHeight="true" outlineLevel="0" collapsed="false"/>
    <row r="1045430" customFormat="false" ht="12.8" hidden="false" customHeight="true" outlineLevel="0" collapsed="false"/>
    <row r="1045431" customFormat="false" ht="12.8" hidden="false" customHeight="true" outlineLevel="0" collapsed="false"/>
    <row r="1045432" customFormat="false" ht="12.8" hidden="false" customHeight="true" outlineLevel="0" collapsed="false"/>
    <row r="1045433" customFormat="false" ht="12.8" hidden="false" customHeight="true" outlineLevel="0" collapsed="false"/>
    <row r="1045434" customFormat="false" ht="12.8" hidden="false" customHeight="true" outlineLevel="0" collapsed="false"/>
    <row r="1045435" customFormat="false" ht="12.8" hidden="false" customHeight="true" outlineLevel="0" collapsed="false"/>
    <row r="1045436" customFormat="false" ht="12.8" hidden="false" customHeight="true" outlineLevel="0" collapsed="false"/>
    <row r="1045437" customFormat="false" ht="12.8" hidden="false" customHeight="true" outlineLevel="0" collapsed="false"/>
    <row r="1045438" customFormat="false" ht="12.8" hidden="false" customHeight="true" outlineLevel="0" collapsed="false"/>
    <row r="1045439" customFormat="false" ht="12.8" hidden="false" customHeight="true" outlineLevel="0" collapsed="false"/>
    <row r="1045440" customFormat="false" ht="12.8" hidden="false" customHeight="true" outlineLevel="0" collapsed="false"/>
    <row r="1045441" customFormat="false" ht="12.8" hidden="false" customHeight="true" outlineLevel="0" collapsed="false"/>
    <row r="1045442" customFormat="false" ht="12.8" hidden="false" customHeight="true" outlineLevel="0" collapsed="false"/>
    <row r="1045443" customFormat="false" ht="12.8" hidden="false" customHeight="true" outlineLevel="0" collapsed="false"/>
    <row r="1045444" customFormat="false" ht="12.8" hidden="false" customHeight="true" outlineLevel="0" collapsed="false"/>
    <row r="1045445" customFormat="false" ht="12.8" hidden="false" customHeight="true" outlineLevel="0" collapsed="false"/>
    <row r="1045446" customFormat="false" ht="12.8" hidden="false" customHeight="true" outlineLevel="0" collapsed="false"/>
    <row r="1045447" customFormat="false" ht="12.8" hidden="false" customHeight="true" outlineLevel="0" collapsed="false"/>
    <row r="1045448" customFormat="false" ht="12.8" hidden="false" customHeight="true" outlineLevel="0" collapsed="false"/>
    <row r="1045449" customFormat="false" ht="12.8" hidden="false" customHeight="true" outlineLevel="0" collapsed="false"/>
    <row r="1045450" customFormat="false" ht="12.8" hidden="false" customHeight="true" outlineLevel="0" collapsed="false"/>
    <row r="1045451" customFormat="false" ht="12.8" hidden="false" customHeight="true" outlineLevel="0" collapsed="false"/>
    <row r="1045452" customFormat="false" ht="12.8" hidden="false" customHeight="true" outlineLevel="0" collapsed="false"/>
    <row r="1045453" customFormat="false" ht="12.8" hidden="false" customHeight="true" outlineLevel="0" collapsed="false"/>
    <row r="1045454" customFormat="false" ht="12.8" hidden="false" customHeight="true" outlineLevel="0" collapsed="false"/>
    <row r="1045455" customFormat="false" ht="12.8" hidden="false" customHeight="true" outlineLevel="0" collapsed="false"/>
    <row r="1045456" customFormat="false" ht="12.8" hidden="false" customHeight="true" outlineLevel="0" collapsed="false"/>
    <row r="1045457" customFormat="false" ht="12.8" hidden="false" customHeight="true" outlineLevel="0" collapsed="false"/>
    <row r="1045458" customFormat="false" ht="12.8" hidden="false" customHeight="true" outlineLevel="0" collapsed="false"/>
    <row r="1045459" customFormat="false" ht="12.8" hidden="false" customHeight="true" outlineLevel="0" collapsed="false"/>
    <row r="1045460" customFormat="false" ht="12.8" hidden="false" customHeight="true" outlineLevel="0" collapsed="false"/>
    <row r="1045461" customFormat="false" ht="12.8" hidden="false" customHeight="true" outlineLevel="0" collapsed="false"/>
    <row r="1045462" customFormat="false" ht="12.8" hidden="false" customHeight="true" outlineLevel="0" collapsed="false"/>
    <row r="1045463" customFormat="false" ht="12.8" hidden="false" customHeight="true" outlineLevel="0" collapsed="false"/>
    <row r="1045464" customFormat="false" ht="12.8" hidden="false" customHeight="true" outlineLevel="0" collapsed="false"/>
    <row r="1045465" customFormat="false" ht="12.8" hidden="false" customHeight="true" outlineLevel="0" collapsed="false"/>
    <row r="1045466" customFormat="false" ht="12.8" hidden="false" customHeight="true" outlineLevel="0" collapsed="false"/>
    <row r="1045467" customFormat="false" ht="12.8" hidden="false" customHeight="true" outlineLevel="0" collapsed="false"/>
    <row r="1045468" customFormat="false" ht="12.8" hidden="false" customHeight="true" outlineLevel="0" collapsed="false"/>
    <row r="1045469" customFormat="false" ht="12.8" hidden="false" customHeight="true" outlineLevel="0" collapsed="false"/>
    <row r="1045470" customFormat="false" ht="12.8" hidden="false" customHeight="true" outlineLevel="0" collapsed="false"/>
    <row r="1045471" customFormat="false" ht="12.8" hidden="false" customHeight="true" outlineLevel="0" collapsed="false"/>
    <row r="1045472" customFormat="false" ht="12.8" hidden="false" customHeight="true" outlineLevel="0" collapsed="false"/>
    <row r="1045473" customFormat="false" ht="12.8" hidden="false" customHeight="true" outlineLevel="0" collapsed="false"/>
    <row r="1045474" customFormat="false" ht="12.8" hidden="false" customHeight="true" outlineLevel="0" collapsed="false"/>
    <row r="1045475" customFormat="false" ht="12.8" hidden="false" customHeight="true" outlineLevel="0" collapsed="false"/>
    <row r="1045476" customFormat="false" ht="12.8" hidden="false" customHeight="true" outlineLevel="0" collapsed="false"/>
    <row r="1045477" customFormat="false" ht="12.8" hidden="false" customHeight="true" outlineLevel="0" collapsed="false"/>
    <row r="1045478" customFormat="false" ht="12.8" hidden="false" customHeight="true" outlineLevel="0" collapsed="false"/>
    <row r="1045479" customFormat="false" ht="12.8" hidden="false" customHeight="true" outlineLevel="0" collapsed="false"/>
    <row r="1045480" customFormat="false" ht="12.8" hidden="false" customHeight="true" outlineLevel="0" collapsed="false"/>
    <row r="1045481" customFormat="false" ht="12.8" hidden="false" customHeight="true" outlineLevel="0" collapsed="false"/>
    <row r="1045482" customFormat="false" ht="12.8" hidden="false" customHeight="true" outlineLevel="0" collapsed="false"/>
    <row r="1045483" customFormat="false" ht="12.8" hidden="false" customHeight="true" outlineLevel="0" collapsed="false"/>
    <row r="1045484" customFormat="false" ht="12.8" hidden="false" customHeight="true" outlineLevel="0" collapsed="false"/>
    <row r="1045485" customFormat="false" ht="12.8" hidden="false" customHeight="true" outlineLevel="0" collapsed="false"/>
    <row r="1045486" customFormat="false" ht="12.8" hidden="false" customHeight="true" outlineLevel="0" collapsed="false"/>
    <row r="1045487" customFormat="false" ht="12.8" hidden="false" customHeight="true" outlineLevel="0" collapsed="false"/>
    <row r="1045488" customFormat="false" ht="12.8" hidden="false" customHeight="true" outlineLevel="0" collapsed="false"/>
    <row r="1045489" customFormat="false" ht="12.8" hidden="false" customHeight="true" outlineLevel="0" collapsed="false"/>
    <row r="1045490" customFormat="false" ht="12.8" hidden="false" customHeight="true" outlineLevel="0" collapsed="false"/>
    <row r="1045491" customFormat="false" ht="12.8" hidden="false" customHeight="true" outlineLevel="0" collapsed="false"/>
    <row r="1045492" customFormat="false" ht="12.8" hidden="false" customHeight="true" outlineLevel="0" collapsed="false"/>
    <row r="1045493" customFormat="false" ht="12.8" hidden="false" customHeight="true" outlineLevel="0" collapsed="false"/>
    <row r="1045494" customFormat="false" ht="12.8" hidden="false" customHeight="true" outlineLevel="0" collapsed="false"/>
    <row r="1045495" customFormat="false" ht="12.8" hidden="false" customHeight="true" outlineLevel="0" collapsed="false"/>
    <row r="1045496" customFormat="false" ht="12.8" hidden="false" customHeight="true" outlineLevel="0" collapsed="false"/>
    <row r="1045497" customFormat="false" ht="12.8" hidden="false" customHeight="true" outlineLevel="0" collapsed="false"/>
    <row r="1045498" customFormat="false" ht="12.8" hidden="false" customHeight="true" outlineLevel="0" collapsed="false"/>
    <row r="1045499" customFormat="false" ht="12.8" hidden="false" customHeight="true" outlineLevel="0" collapsed="false"/>
    <row r="1045500" customFormat="false" ht="12.8" hidden="false" customHeight="true" outlineLevel="0" collapsed="false"/>
    <row r="1045501" customFormat="false" ht="12.8" hidden="false" customHeight="true" outlineLevel="0" collapsed="false"/>
    <row r="1045502" customFormat="false" ht="12.8" hidden="false" customHeight="true" outlineLevel="0" collapsed="false"/>
    <row r="1045503" customFormat="false" ht="12.8" hidden="false" customHeight="true" outlineLevel="0" collapsed="false"/>
    <row r="1045504" customFormat="false" ht="12.8" hidden="false" customHeight="true" outlineLevel="0" collapsed="false"/>
    <row r="1045505" customFormat="false" ht="12.8" hidden="false" customHeight="true" outlineLevel="0" collapsed="false"/>
    <row r="1045506" customFormat="false" ht="12.8" hidden="false" customHeight="true" outlineLevel="0" collapsed="false"/>
    <row r="1045507" customFormat="false" ht="12.8" hidden="false" customHeight="true" outlineLevel="0" collapsed="false"/>
    <row r="1045508" customFormat="false" ht="12.8" hidden="false" customHeight="true" outlineLevel="0" collapsed="false"/>
    <row r="1045509" customFormat="false" ht="12.8" hidden="false" customHeight="true" outlineLevel="0" collapsed="false"/>
    <row r="1045510" customFormat="false" ht="12.8" hidden="false" customHeight="true" outlineLevel="0" collapsed="false"/>
    <row r="1045511" customFormat="false" ht="12.8" hidden="false" customHeight="true" outlineLevel="0" collapsed="false"/>
    <row r="1045512" customFormat="false" ht="12.8" hidden="false" customHeight="true" outlineLevel="0" collapsed="false"/>
    <row r="1045513" customFormat="false" ht="12.8" hidden="false" customHeight="true" outlineLevel="0" collapsed="false"/>
    <row r="1045514" customFormat="false" ht="12.8" hidden="false" customHeight="true" outlineLevel="0" collapsed="false"/>
    <row r="1045515" customFormat="false" ht="12.8" hidden="false" customHeight="true" outlineLevel="0" collapsed="false"/>
    <row r="1045516" customFormat="false" ht="12.8" hidden="false" customHeight="true" outlineLevel="0" collapsed="false"/>
    <row r="1045517" customFormat="false" ht="12.8" hidden="false" customHeight="true" outlineLevel="0" collapsed="false"/>
    <row r="1045518" customFormat="false" ht="12.8" hidden="false" customHeight="true" outlineLevel="0" collapsed="false"/>
    <row r="1045519" customFormat="false" ht="12.8" hidden="false" customHeight="true" outlineLevel="0" collapsed="false"/>
    <row r="1045520" customFormat="false" ht="12.8" hidden="false" customHeight="true" outlineLevel="0" collapsed="false"/>
    <row r="1045521" customFormat="false" ht="12.8" hidden="false" customHeight="true" outlineLevel="0" collapsed="false"/>
    <row r="1045522" customFormat="false" ht="12.8" hidden="false" customHeight="true" outlineLevel="0" collapsed="false"/>
    <row r="1045523" customFormat="false" ht="12.8" hidden="false" customHeight="true" outlineLevel="0" collapsed="false"/>
    <row r="1045524" customFormat="false" ht="12.8" hidden="false" customHeight="true" outlineLevel="0" collapsed="false"/>
    <row r="1045525" customFormat="false" ht="12.8" hidden="false" customHeight="true" outlineLevel="0" collapsed="false"/>
    <row r="1045526" customFormat="false" ht="12.8" hidden="false" customHeight="true" outlineLevel="0" collapsed="false"/>
    <row r="1045527" customFormat="false" ht="12.8" hidden="false" customHeight="true" outlineLevel="0" collapsed="false"/>
    <row r="1045528" customFormat="false" ht="12.8" hidden="false" customHeight="true" outlineLevel="0" collapsed="false"/>
    <row r="1045529" customFormat="false" ht="12.8" hidden="false" customHeight="true" outlineLevel="0" collapsed="false"/>
    <row r="1045530" customFormat="false" ht="12.8" hidden="false" customHeight="true" outlineLevel="0" collapsed="false"/>
    <row r="1045531" customFormat="false" ht="12.8" hidden="false" customHeight="true" outlineLevel="0" collapsed="false"/>
    <row r="1045532" customFormat="false" ht="12.8" hidden="false" customHeight="true" outlineLevel="0" collapsed="false"/>
    <row r="1045533" customFormat="false" ht="12.8" hidden="false" customHeight="true" outlineLevel="0" collapsed="false"/>
    <row r="1045534" customFormat="false" ht="12.8" hidden="false" customHeight="true" outlineLevel="0" collapsed="false"/>
    <row r="1045535" customFormat="false" ht="12.8" hidden="false" customHeight="true" outlineLevel="0" collapsed="false"/>
    <row r="1045536" customFormat="false" ht="12.8" hidden="false" customHeight="true" outlineLevel="0" collapsed="false"/>
    <row r="1045537" customFormat="false" ht="12.8" hidden="false" customHeight="true" outlineLevel="0" collapsed="false"/>
    <row r="1045538" customFormat="false" ht="12.8" hidden="false" customHeight="true" outlineLevel="0" collapsed="false"/>
    <row r="1045539" customFormat="false" ht="12.8" hidden="false" customHeight="true" outlineLevel="0" collapsed="false"/>
    <row r="1045540" customFormat="false" ht="12.8" hidden="false" customHeight="true" outlineLevel="0" collapsed="false"/>
    <row r="1045541" customFormat="false" ht="12.8" hidden="false" customHeight="true" outlineLevel="0" collapsed="false"/>
    <row r="1045542" customFormat="false" ht="12.8" hidden="false" customHeight="true" outlineLevel="0" collapsed="false"/>
    <row r="1045543" customFormat="false" ht="12.8" hidden="false" customHeight="true" outlineLevel="0" collapsed="false"/>
    <row r="1045544" customFormat="false" ht="12.8" hidden="false" customHeight="true" outlineLevel="0" collapsed="false"/>
    <row r="1045545" customFormat="false" ht="12.8" hidden="false" customHeight="true" outlineLevel="0" collapsed="false"/>
    <row r="1045546" customFormat="false" ht="12.8" hidden="false" customHeight="true" outlineLevel="0" collapsed="false"/>
    <row r="1045547" customFormat="false" ht="12.8" hidden="false" customHeight="true" outlineLevel="0" collapsed="false"/>
    <row r="1045548" customFormat="false" ht="12.8" hidden="false" customHeight="true" outlineLevel="0" collapsed="false"/>
    <row r="1045549" customFormat="false" ht="12.8" hidden="false" customHeight="true" outlineLevel="0" collapsed="false"/>
    <row r="1045550" customFormat="false" ht="12.8" hidden="false" customHeight="true" outlineLevel="0" collapsed="false"/>
    <row r="1045551" customFormat="false" ht="12.8" hidden="false" customHeight="true" outlineLevel="0" collapsed="false"/>
    <row r="1045552" customFormat="false" ht="12.8" hidden="false" customHeight="true" outlineLevel="0" collapsed="false"/>
    <row r="1045553" customFormat="false" ht="12.8" hidden="false" customHeight="true" outlineLevel="0" collapsed="false"/>
    <row r="1045554" customFormat="false" ht="12.8" hidden="false" customHeight="true" outlineLevel="0" collapsed="false"/>
    <row r="1045555" customFormat="false" ht="12.8" hidden="false" customHeight="true" outlineLevel="0" collapsed="false"/>
    <row r="1045556" customFormat="false" ht="12.8" hidden="false" customHeight="true" outlineLevel="0" collapsed="false"/>
    <row r="1045557" customFormat="false" ht="12.8" hidden="false" customHeight="true" outlineLevel="0" collapsed="false"/>
    <row r="1045558" customFormat="false" ht="12.8" hidden="false" customHeight="true" outlineLevel="0" collapsed="false"/>
    <row r="1045559" customFormat="false" ht="12.8" hidden="false" customHeight="true" outlineLevel="0" collapsed="false"/>
    <row r="1045560" customFormat="false" ht="12.8" hidden="false" customHeight="true" outlineLevel="0" collapsed="false"/>
    <row r="1045561" customFormat="false" ht="12.8" hidden="false" customHeight="true" outlineLevel="0" collapsed="false"/>
    <row r="1045562" customFormat="false" ht="12.8" hidden="false" customHeight="true" outlineLevel="0" collapsed="false"/>
    <row r="1045563" customFormat="false" ht="12.8" hidden="false" customHeight="true" outlineLevel="0" collapsed="false"/>
    <row r="1045564" customFormat="false" ht="12.8" hidden="false" customHeight="true" outlineLevel="0" collapsed="false"/>
    <row r="1045565" customFormat="false" ht="12.8" hidden="false" customHeight="true" outlineLevel="0" collapsed="false"/>
    <row r="1045566" customFormat="false" ht="12.8" hidden="false" customHeight="true" outlineLevel="0" collapsed="false"/>
    <row r="1045567" customFormat="false" ht="12.8" hidden="false" customHeight="true" outlineLevel="0" collapsed="false"/>
    <row r="1045568" customFormat="false" ht="12.8" hidden="false" customHeight="true" outlineLevel="0" collapsed="false"/>
    <row r="1045569" customFormat="false" ht="12.8" hidden="false" customHeight="true" outlineLevel="0" collapsed="false"/>
    <row r="1045570" customFormat="false" ht="12.8" hidden="false" customHeight="true" outlineLevel="0" collapsed="false"/>
    <row r="1045571" customFormat="false" ht="12.8" hidden="false" customHeight="true" outlineLevel="0" collapsed="false"/>
    <row r="1045572" customFormat="false" ht="12.8" hidden="false" customHeight="true" outlineLevel="0" collapsed="false"/>
    <row r="1045573" customFormat="false" ht="12.8" hidden="false" customHeight="true" outlineLevel="0" collapsed="false"/>
    <row r="1045574" customFormat="false" ht="12.8" hidden="false" customHeight="true" outlineLevel="0" collapsed="false"/>
    <row r="1045575" customFormat="false" ht="12.8" hidden="false" customHeight="true" outlineLevel="0" collapsed="false"/>
    <row r="1045576" customFormat="false" ht="12.8" hidden="false" customHeight="true" outlineLevel="0" collapsed="false"/>
    <row r="1045577" customFormat="false" ht="12.8" hidden="false" customHeight="true" outlineLevel="0" collapsed="false"/>
    <row r="1045578" customFormat="false" ht="12.8" hidden="false" customHeight="true" outlineLevel="0" collapsed="false"/>
    <row r="1045579" customFormat="false" ht="12.8" hidden="false" customHeight="true" outlineLevel="0" collapsed="false"/>
    <row r="1045580" customFormat="false" ht="12.8" hidden="false" customHeight="true" outlineLevel="0" collapsed="false"/>
    <row r="1045581" customFormat="false" ht="12.8" hidden="false" customHeight="true" outlineLevel="0" collapsed="false"/>
    <row r="1045582" customFormat="false" ht="12.8" hidden="false" customHeight="true" outlineLevel="0" collapsed="false"/>
    <row r="1045583" customFormat="false" ht="12.8" hidden="false" customHeight="true" outlineLevel="0" collapsed="false"/>
    <row r="1045584" customFormat="false" ht="12.8" hidden="false" customHeight="true" outlineLevel="0" collapsed="false"/>
    <row r="1045585" customFormat="false" ht="12.8" hidden="false" customHeight="true" outlineLevel="0" collapsed="false"/>
    <row r="1045586" customFormat="false" ht="12.8" hidden="false" customHeight="true" outlineLevel="0" collapsed="false"/>
    <row r="1045587" customFormat="false" ht="12.8" hidden="false" customHeight="true" outlineLevel="0" collapsed="false"/>
    <row r="1045588" customFormat="false" ht="12.8" hidden="false" customHeight="true" outlineLevel="0" collapsed="false"/>
    <row r="1045589" customFormat="false" ht="12.8" hidden="false" customHeight="true" outlineLevel="0" collapsed="false"/>
    <row r="1045590" customFormat="false" ht="12.8" hidden="false" customHeight="true" outlineLevel="0" collapsed="false"/>
    <row r="1045591" customFormat="false" ht="12.8" hidden="false" customHeight="true" outlineLevel="0" collapsed="false"/>
    <row r="1045592" customFormat="false" ht="12.8" hidden="false" customHeight="true" outlineLevel="0" collapsed="false"/>
    <row r="1045593" customFormat="false" ht="12.8" hidden="false" customHeight="true" outlineLevel="0" collapsed="false"/>
    <row r="1045594" customFormat="false" ht="12.8" hidden="false" customHeight="true" outlineLevel="0" collapsed="false"/>
    <row r="1045595" customFormat="false" ht="12.8" hidden="false" customHeight="true" outlineLevel="0" collapsed="false"/>
    <row r="1045596" customFormat="false" ht="12.8" hidden="false" customHeight="true" outlineLevel="0" collapsed="false"/>
    <row r="1045597" customFormat="false" ht="12.8" hidden="false" customHeight="true" outlineLevel="0" collapsed="false"/>
    <row r="1045598" customFormat="false" ht="12.8" hidden="false" customHeight="true" outlineLevel="0" collapsed="false"/>
    <row r="1045599" customFormat="false" ht="12.8" hidden="false" customHeight="true" outlineLevel="0" collapsed="false"/>
    <row r="1045600" customFormat="false" ht="12.8" hidden="false" customHeight="true" outlineLevel="0" collapsed="false"/>
    <row r="1045601" customFormat="false" ht="12.8" hidden="false" customHeight="true" outlineLevel="0" collapsed="false"/>
    <row r="1045602" customFormat="false" ht="12.8" hidden="false" customHeight="true" outlineLevel="0" collapsed="false"/>
    <row r="1045603" customFormat="false" ht="12.8" hidden="false" customHeight="true" outlineLevel="0" collapsed="false"/>
    <row r="1045604" customFormat="false" ht="12.8" hidden="false" customHeight="true" outlineLevel="0" collapsed="false"/>
    <row r="1045605" customFormat="false" ht="12.8" hidden="false" customHeight="true" outlineLevel="0" collapsed="false"/>
    <row r="1045606" customFormat="false" ht="12.8" hidden="false" customHeight="true" outlineLevel="0" collapsed="false"/>
    <row r="1045607" customFormat="false" ht="12.8" hidden="false" customHeight="true" outlineLevel="0" collapsed="false"/>
    <row r="1045608" customFormat="false" ht="12.8" hidden="false" customHeight="true" outlineLevel="0" collapsed="false"/>
    <row r="1045609" customFormat="false" ht="12.8" hidden="false" customHeight="true" outlineLevel="0" collapsed="false"/>
    <row r="1045610" customFormat="false" ht="12.8" hidden="false" customHeight="true" outlineLevel="0" collapsed="false"/>
    <row r="1045611" customFormat="false" ht="12.8" hidden="false" customHeight="true" outlineLevel="0" collapsed="false"/>
    <row r="1045612" customFormat="false" ht="12.8" hidden="false" customHeight="true" outlineLevel="0" collapsed="false"/>
    <row r="1045613" customFormat="false" ht="12.8" hidden="false" customHeight="true" outlineLevel="0" collapsed="false"/>
    <row r="1045614" customFormat="false" ht="12.8" hidden="false" customHeight="true" outlineLevel="0" collapsed="false"/>
    <row r="1045615" customFormat="false" ht="12.8" hidden="false" customHeight="true" outlineLevel="0" collapsed="false"/>
    <row r="1045616" customFormat="false" ht="12.8" hidden="false" customHeight="true" outlineLevel="0" collapsed="false"/>
    <row r="1045617" customFormat="false" ht="12.8" hidden="false" customHeight="true" outlineLevel="0" collapsed="false"/>
    <row r="1045618" customFormat="false" ht="12.8" hidden="false" customHeight="true" outlineLevel="0" collapsed="false"/>
    <row r="1045619" customFormat="false" ht="12.8" hidden="false" customHeight="true" outlineLevel="0" collapsed="false"/>
    <row r="1045620" customFormat="false" ht="12.8" hidden="false" customHeight="true" outlineLevel="0" collapsed="false"/>
    <row r="1045621" customFormat="false" ht="12.8" hidden="false" customHeight="true" outlineLevel="0" collapsed="false"/>
    <row r="1045622" customFormat="false" ht="12.8" hidden="false" customHeight="true" outlineLevel="0" collapsed="false"/>
    <row r="1045623" customFormat="false" ht="12.8" hidden="false" customHeight="true" outlineLevel="0" collapsed="false"/>
    <row r="1045624" customFormat="false" ht="12.8" hidden="false" customHeight="true" outlineLevel="0" collapsed="false"/>
    <row r="1045625" customFormat="false" ht="12.8" hidden="false" customHeight="true" outlineLevel="0" collapsed="false"/>
    <row r="1045626" customFormat="false" ht="12.8" hidden="false" customHeight="true" outlineLevel="0" collapsed="false"/>
    <row r="1045627" customFormat="false" ht="12.8" hidden="false" customHeight="true" outlineLevel="0" collapsed="false"/>
    <row r="1045628" customFormat="false" ht="12.8" hidden="false" customHeight="true" outlineLevel="0" collapsed="false"/>
    <row r="1045629" customFormat="false" ht="12.8" hidden="false" customHeight="true" outlineLevel="0" collapsed="false"/>
    <row r="1045630" customFormat="false" ht="12.8" hidden="false" customHeight="true" outlineLevel="0" collapsed="false"/>
    <row r="1045631" customFormat="false" ht="12.8" hidden="false" customHeight="true" outlineLevel="0" collapsed="false"/>
    <row r="1045632" customFormat="false" ht="12.8" hidden="false" customHeight="true" outlineLevel="0" collapsed="false"/>
    <row r="1045633" customFormat="false" ht="12.8" hidden="false" customHeight="true" outlineLevel="0" collapsed="false"/>
    <row r="1045634" customFormat="false" ht="12.8" hidden="false" customHeight="true" outlineLevel="0" collapsed="false"/>
    <row r="1045635" customFormat="false" ht="12.8" hidden="false" customHeight="true" outlineLevel="0" collapsed="false"/>
    <row r="1045636" customFormat="false" ht="12.8" hidden="false" customHeight="true" outlineLevel="0" collapsed="false"/>
    <row r="1045637" customFormat="false" ht="12.8" hidden="false" customHeight="true" outlineLevel="0" collapsed="false"/>
    <row r="1045638" customFormat="false" ht="12.8" hidden="false" customHeight="true" outlineLevel="0" collapsed="false"/>
    <row r="1045639" customFormat="false" ht="12.8" hidden="false" customHeight="true" outlineLevel="0" collapsed="false"/>
    <row r="1045640" customFormat="false" ht="12.8" hidden="false" customHeight="true" outlineLevel="0" collapsed="false"/>
    <row r="1045641" customFormat="false" ht="12.8" hidden="false" customHeight="true" outlineLevel="0" collapsed="false"/>
    <row r="1045642" customFormat="false" ht="12.8" hidden="false" customHeight="true" outlineLevel="0" collapsed="false"/>
    <row r="1045643" customFormat="false" ht="12.8" hidden="false" customHeight="true" outlineLevel="0" collapsed="false"/>
    <row r="1045644" customFormat="false" ht="12.8" hidden="false" customHeight="true" outlineLevel="0" collapsed="false"/>
    <row r="1045645" customFormat="false" ht="12.8" hidden="false" customHeight="true" outlineLevel="0" collapsed="false"/>
    <row r="1045646" customFormat="false" ht="12.8" hidden="false" customHeight="true" outlineLevel="0" collapsed="false"/>
    <row r="1045647" customFormat="false" ht="12.8" hidden="false" customHeight="true" outlineLevel="0" collapsed="false"/>
    <row r="1045648" customFormat="false" ht="12.8" hidden="false" customHeight="true" outlineLevel="0" collapsed="false"/>
    <row r="1045649" customFormat="false" ht="12.8" hidden="false" customHeight="true" outlineLevel="0" collapsed="false"/>
    <row r="1045650" customFormat="false" ht="12.8" hidden="false" customHeight="true" outlineLevel="0" collapsed="false"/>
    <row r="1045651" customFormat="false" ht="12.8" hidden="false" customHeight="true" outlineLevel="0" collapsed="false"/>
    <row r="1045652" customFormat="false" ht="12.8" hidden="false" customHeight="true" outlineLevel="0" collapsed="false"/>
    <row r="1045653" customFormat="false" ht="12.8" hidden="false" customHeight="true" outlineLevel="0" collapsed="false"/>
    <row r="1045654" customFormat="false" ht="12.8" hidden="false" customHeight="true" outlineLevel="0" collapsed="false"/>
    <row r="1045655" customFormat="false" ht="12.8" hidden="false" customHeight="true" outlineLevel="0" collapsed="false"/>
    <row r="1045656" customFormat="false" ht="12.8" hidden="false" customHeight="true" outlineLevel="0" collapsed="false"/>
    <row r="1045657" customFormat="false" ht="12.8" hidden="false" customHeight="true" outlineLevel="0" collapsed="false"/>
    <row r="1045658" customFormat="false" ht="12.8" hidden="false" customHeight="true" outlineLevel="0" collapsed="false"/>
    <row r="1045659" customFormat="false" ht="12.8" hidden="false" customHeight="true" outlineLevel="0" collapsed="false"/>
    <row r="1045660" customFormat="false" ht="12.8" hidden="false" customHeight="true" outlineLevel="0" collapsed="false"/>
    <row r="1045661" customFormat="false" ht="12.8" hidden="false" customHeight="true" outlineLevel="0" collapsed="false"/>
    <row r="1045662" customFormat="false" ht="12.8" hidden="false" customHeight="true" outlineLevel="0" collapsed="false"/>
    <row r="1045663" customFormat="false" ht="12.8" hidden="false" customHeight="true" outlineLevel="0" collapsed="false"/>
    <row r="1045664" customFormat="false" ht="12.8" hidden="false" customHeight="true" outlineLevel="0" collapsed="false"/>
    <row r="1045665" customFormat="false" ht="12.8" hidden="false" customHeight="true" outlineLevel="0" collapsed="false"/>
    <row r="1045666" customFormat="false" ht="12.8" hidden="false" customHeight="true" outlineLevel="0" collapsed="false"/>
    <row r="1045667" customFormat="false" ht="12.8" hidden="false" customHeight="true" outlineLevel="0" collapsed="false"/>
    <row r="1045668" customFormat="false" ht="12.8" hidden="false" customHeight="true" outlineLevel="0" collapsed="false"/>
    <row r="1045669" customFormat="false" ht="12.8" hidden="false" customHeight="true" outlineLevel="0" collapsed="false"/>
    <row r="1045670" customFormat="false" ht="12.8" hidden="false" customHeight="true" outlineLevel="0" collapsed="false"/>
    <row r="1045671" customFormat="false" ht="12.8" hidden="false" customHeight="true" outlineLevel="0" collapsed="false"/>
    <row r="1045672" customFormat="false" ht="12.8" hidden="false" customHeight="true" outlineLevel="0" collapsed="false"/>
    <row r="1045673" customFormat="false" ht="12.8" hidden="false" customHeight="true" outlineLevel="0" collapsed="false"/>
    <row r="1045674" customFormat="false" ht="12.8" hidden="false" customHeight="true" outlineLevel="0" collapsed="false"/>
    <row r="1045675" customFormat="false" ht="12.8" hidden="false" customHeight="true" outlineLevel="0" collapsed="false"/>
    <row r="1045676" customFormat="false" ht="12.8" hidden="false" customHeight="true" outlineLevel="0" collapsed="false"/>
    <row r="1045677" customFormat="false" ht="12.8" hidden="false" customHeight="true" outlineLevel="0" collapsed="false"/>
    <row r="1045678" customFormat="false" ht="12.8" hidden="false" customHeight="true" outlineLevel="0" collapsed="false"/>
    <row r="1045679" customFormat="false" ht="12.8" hidden="false" customHeight="true" outlineLevel="0" collapsed="false"/>
    <row r="1045680" customFormat="false" ht="12.8" hidden="false" customHeight="true" outlineLevel="0" collapsed="false"/>
    <row r="1045681" customFormat="false" ht="12.8" hidden="false" customHeight="true" outlineLevel="0" collapsed="false"/>
    <row r="1045682" customFormat="false" ht="12.8" hidden="false" customHeight="true" outlineLevel="0" collapsed="false"/>
    <row r="1045683" customFormat="false" ht="12.8" hidden="false" customHeight="true" outlineLevel="0" collapsed="false"/>
    <row r="1045684" customFormat="false" ht="12.8" hidden="false" customHeight="true" outlineLevel="0" collapsed="false"/>
    <row r="1045685" customFormat="false" ht="12.8" hidden="false" customHeight="true" outlineLevel="0" collapsed="false"/>
    <row r="1045686" customFormat="false" ht="12.8" hidden="false" customHeight="true" outlineLevel="0" collapsed="false"/>
    <row r="1045687" customFormat="false" ht="12.8" hidden="false" customHeight="true" outlineLevel="0" collapsed="false"/>
    <row r="1045688" customFormat="false" ht="12.8" hidden="false" customHeight="true" outlineLevel="0" collapsed="false"/>
    <row r="1045689" customFormat="false" ht="12.8" hidden="false" customHeight="true" outlineLevel="0" collapsed="false"/>
    <row r="1045690" customFormat="false" ht="12.8" hidden="false" customHeight="true" outlineLevel="0" collapsed="false"/>
    <row r="1045691" customFormat="false" ht="12.8" hidden="false" customHeight="true" outlineLevel="0" collapsed="false"/>
    <row r="1045692" customFormat="false" ht="12.8" hidden="false" customHeight="true" outlineLevel="0" collapsed="false"/>
    <row r="1045693" customFormat="false" ht="12.8" hidden="false" customHeight="true" outlineLevel="0" collapsed="false"/>
    <row r="1045694" customFormat="false" ht="12.8" hidden="false" customHeight="true" outlineLevel="0" collapsed="false"/>
    <row r="1045695" customFormat="false" ht="12.8" hidden="false" customHeight="true" outlineLevel="0" collapsed="false"/>
    <row r="1045696" customFormat="false" ht="12.8" hidden="false" customHeight="true" outlineLevel="0" collapsed="false"/>
    <row r="1045697" customFormat="false" ht="12.8" hidden="false" customHeight="true" outlineLevel="0" collapsed="false"/>
    <row r="1045698" customFormat="false" ht="12.8" hidden="false" customHeight="true" outlineLevel="0" collapsed="false"/>
    <row r="1045699" customFormat="false" ht="12.8" hidden="false" customHeight="true" outlineLevel="0" collapsed="false"/>
    <row r="1045700" customFormat="false" ht="12.8" hidden="false" customHeight="true" outlineLevel="0" collapsed="false"/>
    <row r="1045701" customFormat="false" ht="12.8" hidden="false" customHeight="true" outlineLevel="0" collapsed="false"/>
    <row r="1045702" customFormat="false" ht="12.8" hidden="false" customHeight="true" outlineLevel="0" collapsed="false"/>
    <row r="1045703" customFormat="false" ht="12.8" hidden="false" customHeight="true" outlineLevel="0" collapsed="false"/>
    <row r="1045704" customFormat="false" ht="12.8" hidden="false" customHeight="true" outlineLevel="0" collapsed="false"/>
    <row r="1045705" customFormat="false" ht="12.8" hidden="false" customHeight="true" outlineLevel="0" collapsed="false"/>
    <row r="1045706" customFormat="false" ht="12.8" hidden="false" customHeight="true" outlineLevel="0" collapsed="false"/>
    <row r="1045707" customFormat="false" ht="12.8" hidden="false" customHeight="true" outlineLevel="0" collapsed="false"/>
    <row r="1045708" customFormat="false" ht="12.8" hidden="false" customHeight="true" outlineLevel="0" collapsed="false"/>
    <row r="1045709" customFormat="false" ht="12.8" hidden="false" customHeight="true" outlineLevel="0" collapsed="false"/>
    <row r="1045710" customFormat="false" ht="12.8" hidden="false" customHeight="true" outlineLevel="0" collapsed="false"/>
    <row r="1045711" customFormat="false" ht="12.8" hidden="false" customHeight="true" outlineLevel="0" collapsed="false"/>
    <row r="1045712" customFormat="false" ht="12.8" hidden="false" customHeight="true" outlineLevel="0" collapsed="false"/>
    <row r="1045713" customFormat="false" ht="12.8" hidden="false" customHeight="true" outlineLevel="0" collapsed="false"/>
    <row r="1045714" customFormat="false" ht="12.8" hidden="false" customHeight="true" outlineLevel="0" collapsed="false"/>
    <row r="1045715" customFormat="false" ht="12.8" hidden="false" customHeight="true" outlineLevel="0" collapsed="false"/>
    <row r="1045716" customFormat="false" ht="12.8" hidden="false" customHeight="true" outlineLevel="0" collapsed="false"/>
    <row r="1045717" customFormat="false" ht="12.8" hidden="false" customHeight="true" outlineLevel="0" collapsed="false"/>
    <row r="1045718" customFormat="false" ht="12.8" hidden="false" customHeight="true" outlineLevel="0" collapsed="false"/>
    <row r="1045719" customFormat="false" ht="12.8" hidden="false" customHeight="true" outlineLevel="0" collapsed="false"/>
    <row r="1045720" customFormat="false" ht="12.8" hidden="false" customHeight="true" outlineLevel="0" collapsed="false"/>
    <row r="1045721" customFormat="false" ht="12.8" hidden="false" customHeight="true" outlineLevel="0" collapsed="false"/>
    <row r="1045722" customFormat="false" ht="12.8" hidden="false" customHeight="true" outlineLevel="0" collapsed="false"/>
    <row r="1045723" customFormat="false" ht="12.8" hidden="false" customHeight="true" outlineLevel="0" collapsed="false"/>
    <row r="1045724" customFormat="false" ht="12.8" hidden="false" customHeight="true" outlineLevel="0" collapsed="false"/>
    <row r="1045725" customFormat="false" ht="12.8" hidden="false" customHeight="true" outlineLevel="0" collapsed="false"/>
    <row r="1045726" customFormat="false" ht="12.8" hidden="false" customHeight="true" outlineLevel="0" collapsed="false"/>
    <row r="1045727" customFormat="false" ht="12.8" hidden="false" customHeight="true" outlineLevel="0" collapsed="false"/>
    <row r="1045728" customFormat="false" ht="12.8" hidden="false" customHeight="true" outlineLevel="0" collapsed="false"/>
    <row r="1045729" customFormat="false" ht="12.8" hidden="false" customHeight="true" outlineLevel="0" collapsed="false"/>
    <row r="1045730" customFormat="false" ht="12.8" hidden="false" customHeight="true" outlineLevel="0" collapsed="false"/>
    <row r="1045731" customFormat="false" ht="12.8" hidden="false" customHeight="true" outlineLevel="0" collapsed="false"/>
    <row r="1045732" customFormat="false" ht="12.8" hidden="false" customHeight="true" outlineLevel="0" collapsed="false"/>
    <row r="1045733" customFormat="false" ht="12.8" hidden="false" customHeight="true" outlineLevel="0" collapsed="false"/>
    <row r="1045734" customFormat="false" ht="12.8" hidden="false" customHeight="true" outlineLevel="0" collapsed="false"/>
    <row r="1045735" customFormat="false" ht="12.8" hidden="false" customHeight="true" outlineLevel="0" collapsed="false"/>
    <row r="1045736" customFormat="false" ht="12.8" hidden="false" customHeight="true" outlineLevel="0" collapsed="false"/>
    <row r="1045737" customFormat="false" ht="12.8" hidden="false" customHeight="true" outlineLevel="0" collapsed="false"/>
    <row r="1045738" customFormat="false" ht="12.8" hidden="false" customHeight="true" outlineLevel="0" collapsed="false"/>
    <row r="1045739" customFormat="false" ht="12.8" hidden="false" customHeight="true" outlineLevel="0" collapsed="false"/>
    <row r="1045740" customFormat="false" ht="12.8" hidden="false" customHeight="true" outlineLevel="0" collapsed="false"/>
    <row r="1045741" customFormat="false" ht="12.8" hidden="false" customHeight="true" outlineLevel="0" collapsed="false"/>
    <row r="1045742" customFormat="false" ht="12.8" hidden="false" customHeight="true" outlineLevel="0" collapsed="false"/>
    <row r="1045743" customFormat="false" ht="12.8" hidden="false" customHeight="true" outlineLevel="0" collapsed="false"/>
    <row r="1045744" customFormat="false" ht="12.8" hidden="false" customHeight="true" outlineLevel="0" collapsed="false"/>
    <row r="1045745" customFormat="false" ht="12.8" hidden="false" customHeight="true" outlineLevel="0" collapsed="false"/>
    <row r="1045746" customFormat="false" ht="12.8" hidden="false" customHeight="true" outlineLevel="0" collapsed="false"/>
    <row r="1045747" customFormat="false" ht="12.8" hidden="false" customHeight="true" outlineLevel="0" collapsed="false"/>
    <row r="1045748" customFormat="false" ht="12.8" hidden="false" customHeight="true" outlineLevel="0" collapsed="false"/>
    <row r="1045749" customFormat="false" ht="12.8" hidden="false" customHeight="true" outlineLevel="0" collapsed="false"/>
    <row r="1045750" customFormat="false" ht="12.8" hidden="false" customHeight="true" outlineLevel="0" collapsed="false"/>
    <row r="1045751" customFormat="false" ht="12.8" hidden="false" customHeight="true" outlineLevel="0" collapsed="false"/>
    <row r="1045752" customFormat="false" ht="12.8" hidden="false" customHeight="true" outlineLevel="0" collapsed="false"/>
    <row r="1045753" customFormat="false" ht="12.8" hidden="false" customHeight="true" outlineLevel="0" collapsed="false"/>
    <row r="1045754" customFormat="false" ht="12.8" hidden="false" customHeight="true" outlineLevel="0" collapsed="false"/>
    <row r="1045755" customFormat="false" ht="12.8" hidden="false" customHeight="true" outlineLevel="0" collapsed="false"/>
    <row r="1045756" customFormat="false" ht="12.8" hidden="false" customHeight="true" outlineLevel="0" collapsed="false"/>
    <row r="1045757" customFormat="false" ht="12.8" hidden="false" customHeight="true" outlineLevel="0" collapsed="false"/>
    <row r="1045758" customFormat="false" ht="12.8" hidden="false" customHeight="true" outlineLevel="0" collapsed="false"/>
    <row r="1045759" customFormat="false" ht="12.8" hidden="false" customHeight="true" outlineLevel="0" collapsed="false"/>
    <row r="1045760" customFormat="false" ht="12.8" hidden="false" customHeight="true" outlineLevel="0" collapsed="false"/>
    <row r="1045761" customFormat="false" ht="12.8" hidden="false" customHeight="true" outlineLevel="0" collapsed="false"/>
    <row r="1045762" customFormat="false" ht="12.8" hidden="false" customHeight="true" outlineLevel="0" collapsed="false"/>
    <row r="1045763" customFormat="false" ht="12.8" hidden="false" customHeight="true" outlineLevel="0" collapsed="false"/>
    <row r="1045764" customFormat="false" ht="12.8" hidden="false" customHeight="true" outlineLevel="0" collapsed="false"/>
    <row r="1045765" customFormat="false" ht="12.8" hidden="false" customHeight="true" outlineLevel="0" collapsed="false"/>
    <row r="1045766" customFormat="false" ht="12.8" hidden="false" customHeight="true" outlineLevel="0" collapsed="false"/>
    <row r="1045767" customFormat="false" ht="12.8" hidden="false" customHeight="true" outlineLevel="0" collapsed="false"/>
    <row r="1045768" customFormat="false" ht="12.8" hidden="false" customHeight="true" outlineLevel="0" collapsed="false"/>
    <row r="1045769" customFormat="false" ht="12.8" hidden="false" customHeight="true" outlineLevel="0" collapsed="false"/>
    <row r="1045770" customFormat="false" ht="12.8" hidden="false" customHeight="true" outlineLevel="0" collapsed="false"/>
    <row r="1045771" customFormat="false" ht="12.8" hidden="false" customHeight="true" outlineLevel="0" collapsed="false"/>
    <row r="1045772" customFormat="false" ht="12.8" hidden="false" customHeight="true" outlineLevel="0" collapsed="false"/>
    <row r="1045773" customFormat="false" ht="12.8" hidden="false" customHeight="true" outlineLevel="0" collapsed="false"/>
    <row r="1045774" customFormat="false" ht="12.8" hidden="false" customHeight="true" outlineLevel="0" collapsed="false"/>
    <row r="1045775" customFormat="false" ht="12.8" hidden="false" customHeight="true" outlineLevel="0" collapsed="false"/>
    <row r="1045776" customFormat="false" ht="12.8" hidden="false" customHeight="true" outlineLevel="0" collapsed="false"/>
    <row r="1045777" customFormat="false" ht="12.8" hidden="false" customHeight="true" outlineLevel="0" collapsed="false"/>
    <row r="1045778" customFormat="false" ht="12.8" hidden="false" customHeight="true" outlineLevel="0" collapsed="false"/>
    <row r="1045779" customFormat="false" ht="12.8" hidden="false" customHeight="true" outlineLevel="0" collapsed="false"/>
    <row r="1045780" customFormat="false" ht="12.8" hidden="false" customHeight="true" outlineLevel="0" collapsed="false"/>
    <row r="1045781" customFormat="false" ht="12.8" hidden="false" customHeight="true" outlineLevel="0" collapsed="false"/>
    <row r="1045782" customFormat="false" ht="12.8" hidden="false" customHeight="true" outlineLevel="0" collapsed="false"/>
    <row r="1045783" customFormat="false" ht="12.8" hidden="false" customHeight="true" outlineLevel="0" collapsed="false"/>
    <row r="1045784" customFormat="false" ht="12.8" hidden="false" customHeight="true" outlineLevel="0" collapsed="false"/>
    <row r="1045785" customFormat="false" ht="12.8" hidden="false" customHeight="true" outlineLevel="0" collapsed="false"/>
    <row r="1045786" customFormat="false" ht="12.8" hidden="false" customHeight="true" outlineLevel="0" collapsed="false"/>
    <row r="1045787" customFormat="false" ht="12.8" hidden="false" customHeight="true" outlineLevel="0" collapsed="false"/>
    <row r="1045788" customFormat="false" ht="12.8" hidden="false" customHeight="true" outlineLevel="0" collapsed="false"/>
    <row r="1045789" customFormat="false" ht="12.8" hidden="false" customHeight="true" outlineLevel="0" collapsed="false"/>
    <row r="1045790" customFormat="false" ht="12.8" hidden="false" customHeight="true" outlineLevel="0" collapsed="false"/>
    <row r="1045791" customFormat="false" ht="12.8" hidden="false" customHeight="true" outlineLevel="0" collapsed="false"/>
    <row r="1045792" customFormat="false" ht="12.8" hidden="false" customHeight="true" outlineLevel="0" collapsed="false"/>
    <row r="1045793" customFormat="false" ht="12.8" hidden="false" customHeight="true" outlineLevel="0" collapsed="false"/>
    <row r="1045794" customFormat="false" ht="12.8" hidden="false" customHeight="true" outlineLevel="0" collapsed="false"/>
    <row r="1045795" customFormat="false" ht="12.8" hidden="false" customHeight="true" outlineLevel="0" collapsed="false"/>
    <row r="1045796" customFormat="false" ht="12.8" hidden="false" customHeight="true" outlineLevel="0" collapsed="false"/>
    <row r="1045797" customFormat="false" ht="12.8" hidden="false" customHeight="true" outlineLevel="0" collapsed="false"/>
    <row r="1045798" customFormat="false" ht="12.8" hidden="false" customHeight="true" outlineLevel="0" collapsed="false"/>
    <row r="1045799" customFormat="false" ht="12.8" hidden="false" customHeight="true" outlineLevel="0" collapsed="false"/>
    <row r="1045800" customFormat="false" ht="12.8" hidden="false" customHeight="true" outlineLevel="0" collapsed="false"/>
    <row r="1045801" customFormat="false" ht="12.8" hidden="false" customHeight="true" outlineLevel="0" collapsed="false"/>
    <row r="1045802" customFormat="false" ht="12.8" hidden="false" customHeight="true" outlineLevel="0" collapsed="false"/>
    <row r="1045803" customFormat="false" ht="12.8" hidden="false" customHeight="true" outlineLevel="0" collapsed="false"/>
    <row r="1045804" customFormat="false" ht="12.8" hidden="false" customHeight="true" outlineLevel="0" collapsed="false"/>
    <row r="1045805" customFormat="false" ht="12.8" hidden="false" customHeight="true" outlineLevel="0" collapsed="false"/>
    <row r="1045806" customFormat="false" ht="12.8" hidden="false" customHeight="true" outlineLevel="0" collapsed="false"/>
    <row r="1045807" customFormat="false" ht="12.8" hidden="false" customHeight="true" outlineLevel="0" collapsed="false"/>
    <row r="1045808" customFormat="false" ht="12.8" hidden="false" customHeight="true" outlineLevel="0" collapsed="false"/>
    <row r="1045809" customFormat="false" ht="12.8" hidden="false" customHeight="true" outlineLevel="0" collapsed="false"/>
    <row r="1045810" customFormat="false" ht="12.8" hidden="false" customHeight="true" outlineLevel="0" collapsed="false"/>
    <row r="1045811" customFormat="false" ht="12.8" hidden="false" customHeight="true" outlineLevel="0" collapsed="false"/>
    <row r="1045812" customFormat="false" ht="12.8" hidden="false" customHeight="true" outlineLevel="0" collapsed="false"/>
    <row r="1045813" customFormat="false" ht="12.8" hidden="false" customHeight="true" outlineLevel="0" collapsed="false"/>
    <row r="1045814" customFormat="false" ht="12.8" hidden="false" customHeight="true" outlineLevel="0" collapsed="false"/>
    <row r="1045815" customFormat="false" ht="12.8" hidden="false" customHeight="true" outlineLevel="0" collapsed="false"/>
    <row r="1045816" customFormat="false" ht="12.8" hidden="false" customHeight="true" outlineLevel="0" collapsed="false"/>
    <row r="1045817" customFormat="false" ht="12.8" hidden="false" customHeight="true" outlineLevel="0" collapsed="false"/>
    <row r="1045818" customFormat="false" ht="12.8" hidden="false" customHeight="true" outlineLevel="0" collapsed="false"/>
    <row r="1045819" customFormat="false" ht="12.8" hidden="false" customHeight="true" outlineLevel="0" collapsed="false"/>
    <row r="1045820" customFormat="false" ht="12.8" hidden="false" customHeight="true" outlineLevel="0" collapsed="false"/>
    <row r="1045821" customFormat="false" ht="12.8" hidden="false" customHeight="true" outlineLevel="0" collapsed="false"/>
    <row r="1045822" customFormat="false" ht="12.8" hidden="false" customHeight="true" outlineLevel="0" collapsed="false"/>
    <row r="1045823" customFormat="false" ht="12.8" hidden="false" customHeight="true" outlineLevel="0" collapsed="false"/>
    <row r="1045824" customFormat="false" ht="12.8" hidden="false" customHeight="true" outlineLevel="0" collapsed="false"/>
    <row r="1045825" customFormat="false" ht="12.8" hidden="false" customHeight="true" outlineLevel="0" collapsed="false"/>
    <row r="1045826" customFormat="false" ht="12.8" hidden="false" customHeight="true" outlineLevel="0" collapsed="false"/>
    <row r="1045827" customFormat="false" ht="12.8" hidden="false" customHeight="true" outlineLevel="0" collapsed="false"/>
    <row r="1045828" customFormat="false" ht="12.8" hidden="false" customHeight="true" outlineLevel="0" collapsed="false"/>
    <row r="1045829" customFormat="false" ht="12.8" hidden="false" customHeight="true" outlineLevel="0" collapsed="false"/>
    <row r="1045830" customFormat="false" ht="12.8" hidden="false" customHeight="true" outlineLevel="0" collapsed="false"/>
    <row r="1045831" customFormat="false" ht="12.8" hidden="false" customHeight="true" outlineLevel="0" collapsed="false"/>
    <row r="1045832" customFormat="false" ht="12.8" hidden="false" customHeight="true" outlineLevel="0" collapsed="false"/>
    <row r="1045833" customFormat="false" ht="12.8" hidden="false" customHeight="true" outlineLevel="0" collapsed="false"/>
    <row r="1045834" customFormat="false" ht="12.8" hidden="false" customHeight="true" outlineLevel="0" collapsed="false"/>
    <row r="1045835" customFormat="false" ht="12.8" hidden="false" customHeight="true" outlineLevel="0" collapsed="false"/>
    <row r="1045836" customFormat="false" ht="12.8" hidden="false" customHeight="true" outlineLevel="0" collapsed="false"/>
    <row r="1045837" customFormat="false" ht="12.8" hidden="false" customHeight="true" outlineLevel="0" collapsed="false"/>
    <row r="1045838" customFormat="false" ht="12.8" hidden="false" customHeight="true" outlineLevel="0" collapsed="false"/>
    <row r="1045839" customFormat="false" ht="12.8" hidden="false" customHeight="true" outlineLevel="0" collapsed="false"/>
    <row r="1045840" customFormat="false" ht="12.8" hidden="false" customHeight="true" outlineLevel="0" collapsed="false"/>
    <row r="1045841" customFormat="false" ht="12.8" hidden="false" customHeight="true" outlineLevel="0" collapsed="false"/>
    <row r="1045842" customFormat="false" ht="12.8" hidden="false" customHeight="true" outlineLevel="0" collapsed="false"/>
    <row r="1045843" customFormat="false" ht="12.8" hidden="false" customHeight="true" outlineLevel="0" collapsed="false"/>
    <row r="1045844" customFormat="false" ht="12.8" hidden="false" customHeight="true" outlineLevel="0" collapsed="false"/>
    <row r="1045845" customFormat="false" ht="12.8" hidden="false" customHeight="true" outlineLevel="0" collapsed="false"/>
    <row r="1045846" customFormat="false" ht="12.8" hidden="false" customHeight="true" outlineLevel="0" collapsed="false"/>
    <row r="1045847" customFormat="false" ht="12.8" hidden="false" customHeight="true" outlineLevel="0" collapsed="false"/>
    <row r="1045848" customFormat="false" ht="12.8" hidden="false" customHeight="true" outlineLevel="0" collapsed="false"/>
    <row r="1045849" customFormat="false" ht="12.8" hidden="false" customHeight="true" outlineLevel="0" collapsed="false"/>
    <row r="1045850" customFormat="false" ht="12.8" hidden="false" customHeight="true" outlineLevel="0" collapsed="false"/>
    <row r="1045851" customFormat="false" ht="12.8" hidden="false" customHeight="true" outlineLevel="0" collapsed="false"/>
    <row r="1045852" customFormat="false" ht="12.8" hidden="false" customHeight="true" outlineLevel="0" collapsed="false"/>
    <row r="1045853" customFormat="false" ht="12.8" hidden="false" customHeight="true" outlineLevel="0" collapsed="false"/>
    <row r="1045854" customFormat="false" ht="12.8" hidden="false" customHeight="true" outlineLevel="0" collapsed="false"/>
    <row r="1045855" customFormat="false" ht="12.8" hidden="false" customHeight="true" outlineLevel="0" collapsed="false"/>
    <row r="1045856" customFormat="false" ht="12.8" hidden="false" customHeight="true" outlineLevel="0" collapsed="false"/>
    <row r="1045857" customFormat="false" ht="12.8" hidden="false" customHeight="true" outlineLevel="0" collapsed="false"/>
    <row r="1045858" customFormat="false" ht="12.8" hidden="false" customHeight="true" outlineLevel="0" collapsed="false"/>
    <row r="1045859" customFormat="false" ht="12.8" hidden="false" customHeight="true" outlineLevel="0" collapsed="false"/>
    <row r="1045860" customFormat="false" ht="12.8" hidden="false" customHeight="true" outlineLevel="0" collapsed="false"/>
    <row r="1045861" customFormat="false" ht="12.8" hidden="false" customHeight="true" outlineLevel="0" collapsed="false"/>
    <row r="1045862" customFormat="false" ht="12.8" hidden="false" customHeight="true" outlineLevel="0" collapsed="false"/>
    <row r="1045863" customFormat="false" ht="12.8" hidden="false" customHeight="true" outlineLevel="0" collapsed="false"/>
    <row r="1045864" customFormat="false" ht="12.8" hidden="false" customHeight="true" outlineLevel="0" collapsed="false"/>
    <row r="1045865" customFormat="false" ht="12.8" hidden="false" customHeight="true" outlineLevel="0" collapsed="false"/>
    <row r="1045866" customFormat="false" ht="12.8" hidden="false" customHeight="true" outlineLevel="0" collapsed="false"/>
    <row r="1045867" customFormat="false" ht="12.8" hidden="false" customHeight="true" outlineLevel="0" collapsed="false"/>
    <row r="1045868" customFormat="false" ht="12.8" hidden="false" customHeight="true" outlineLevel="0" collapsed="false"/>
    <row r="1045869" customFormat="false" ht="12.8" hidden="false" customHeight="true" outlineLevel="0" collapsed="false"/>
    <row r="1045870" customFormat="false" ht="12.8" hidden="false" customHeight="true" outlineLevel="0" collapsed="false"/>
    <row r="1045871" customFormat="false" ht="12.8" hidden="false" customHeight="true" outlineLevel="0" collapsed="false"/>
    <row r="1045872" customFormat="false" ht="12.8" hidden="false" customHeight="true" outlineLevel="0" collapsed="false"/>
    <row r="1045873" customFormat="false" ht="12.8" hidden="false" customHeight="true" outlineLevel="0" collapsed="false"/>
    <row r="1045874" customFormat="false" ht="12.8" hidden="false" customHeight="true" outlineLevel="0" collapsed="false"/>
    <row r="1045875" customFormat="false" ht="12.8" hidden="false" customHeight="true" outlineLevel="0" collapsed="false"/>
    <row r="1045876" customFormat="false" ht="12.8" hidden="false" customHeight="true" outlineLevel="0" collapsed="false"/>
    <row r="1045877" customFormat="false" ht="12.8" hidden="false" customHeight="true" outlineLevel="0" collapsed="false"/>
    <row r="1045878" customFormat="false" ht="12.8" hidden="false" customHeight="true" outlineLevel="0" collapsed="false"/>
    <row r="1045879" customFormat="false" ht="12.8" hidden="false" customHeight="true" outlineLevel="0" collapsed="false"/>
    <row r="1045880" customFormat="false" ht="12.8" hidden="false" customHeight="true" outlineLevel="0" collapsed="false"/>
    <row r="1045881" customFormat="false" ht="12.8" hidden="false" customHeight="true" outlineLevel="0" collapsed="false"/>
    <row r="1045882" customFormat="false" ht="12.8" hidden="false" customHeight="true" outlineLevel="0" collapsed="false"/>
    <row r="1045883" customFormat="false" ht="12.8" hidden="false" customHeight="true" outlineLevel="0" collapsed="false"/>
    <row r="1045884" customFormat="false" ht="12.8" hidden="false" customHeight="true" outlineLevel="0" collapsed="false"/>
    <row r="1045885" customFormat="false" ht="12.8" hidden="false" customHeight="true" outlineLevel="0" collapsed="false"/>
    <row r="1045886" customFormat="false" ht="12.8" hidden="false" customHeight="true" outlineLevel="0" collapsed="false"/>
    <row r="1045887" customFormat="false" ht="12.8" hidden="false" customHeight="true" outlineLevel="0" collapsed="false"/>
    <row r="1045888" customFormat="false" ht="12.8" hidden="false" customHeight="true" outlineLevel="0" collapsed="false"/>
    <row r="1045889" customFormat="false" ht="12.8" hidden="false" customHeight="true" outlineLevel="0" collapsed="false"/>
    <row r="1045890" customFormat="false" ht="12.8" hidden="false" customHeight="true" outlineLevel="0" collapsed="false"/>
    <row r="1045891" customFormat="false" ht="12.8" hidden="false" customHeight="true" outlineLevel="0" collapsed="false"/>
    <row r="1045892" customFormat="false" ht="12.8" hidden="false" customHeight="true" outlineLevel="0" collapsed="false"/>
    <row r="1045893" customFormat="false" ht="12.8" hidden="false" customHeight="true" outlineLevel="0" collapsed="false"/>
    <row r="1045894" customFormat="false" ht="12.8" hidden="false" customHeight="true" outlineLevel="0" collapsed="false"/>
    <row r="1045895" customFormat="false" ht="12.8" hidden="false" customHeight="true" outlineLevel="0" collapsed="false"/>
    <row r="1045896" customFormat="false" ht="12.8" hidden="false" customHeight="true" outlineLevel="0" collapsed="false"/>
    <row r="1045897" customFormat="false" ht="12.8" hidden="false" customHeight="true" outlineLevel="0" collapsed="false"/>
    <row r="1045898" customFormat="false" ht="12.8" hidden="false" customHeight="true" outlineLevel="0" collapsed="false"/>
    <row r="1045899" customFormat="false" ht="12.8" hidden="false" customHeight="true" outlineLevel="0" collapsed="false"/>
    <row r="1045900" customFormat="false" ht="12.8" hidden="false" customHeight="true" outlineLevel="0" collapsed="false"/>
    <row r="1045901" customFormat="false" ht="12.8" hidden="false" customHeight="true" outlineLevel="0" collapsed="false"/>
    <row r="1045902" customFormat="false" ht="12.8" hidden="false" customHeight="true" outlineLevel="0" collapsed="false"/>
    <row r="1045903" customFormat="false" ht="12.8" hidden="false" customHeight="true" outlineLevel="0" collapsed="false"/>
    <row r="1045904" customFormat="false" ht="12.8" hidden="false" customHeight="true" outlineLevel="0" collapsed="false"/>
    <row r="1045905" customFormat="false" ht="12.8" hidden="false" customHeight="true" outlineLevel="0" collapsed="false"/>
    <row r="1045906" customFormat="false" ht="12.8" hidden="false" customHeight="true" outlineLevel="0" collapsed="false"/>
    <row r="1045907" customFormat="false" ht="12.8" hidden="false" customHeight="true" outlineLevel="0" collapsed="false"/>
    <row r="1045908" customFormat="false" ht="12.8" hidden="false" customHeight="true" outlineLevel="0" collapsed="false"/>
    <row r="1045909" customFormat="false" ht="12.8" hidden="false" customHeight="true" outlineLevel="0" collapsed="false"/>
    <row r="1045910" customFormat="false" ht="12.8" hidden="false" customHeight="true" outlineLevel="0" collapsed="false"/>
    <row r="1045911" customFormat="false" ht="12.8" hidden="false" customHeight="true" outlineLevel="0" collapsed="false"/>
    <row r="1045912" customFormat="false" ht="12.8" hidden="false" customHeight="true" outlineLevel="0" collapsed="false"/>
    <row r="1045913" customFormat="false" ht="12.8" hidden="false" customHeight="true" outlineLevel="0" collapsed="false"/>
    <row r="1045914" customFormat="false" ht="12.8" hidden="false" customHeight="true" outlineLevel="0" collapsed="false"/>
    <row r="1045915" customFormat="false" ht="12.8" hidden="false" customHeight="true" outlineLevel="0" collapsed="false"/>
    <row r="1045916" customFormat="false" ht="12.8" hidden="false" customHeight="true" outlineLevel="0" collapsed="false"/>
    <row r="1045917" customFormat="false" ht="12.8" hidden="false" customHeight="true" outlineLevel="0" collapsed="false"/>
    <row r="1045918" customFormat="false" ht="12.8" hidden="false" customHeight="true" outlineLevel="0" collapsed="false"/>
    <row r="1045919" customFormat="false" ht="12.8" hidden="false" customHeight="true" outlineLevel="0" collapsed="false"/>
    <row r="1045920" customFormat="false" ht="12.8" hidden="false" customHeight="true" outlineLevel="0" collapsed="false"/>
    <row r="1045921" customFormat="false" ht="12.8" hidden="false" customHeight="true" outlineLevel="0" collapsed="false"/>
    <row r="1045922" customFormat="false" ht="12.8" hidden="false" customHeight="true" outlineLevel="0" collapsed="false"/>
    <row r="1045923" customFormat="false" ht="12.8" hidden="false" customHeight="true" outlineLevel="0" collapsed="false"/>
    <row r="1045924" customFormat="false" ht="12.8" hidden="false" customHeight="true" outlineLevel="0" collapsed="false"/>
    <row r="1045925" customFormat="false" ht="12.8" hidden="false" customHeight="true" outlineLevel="0" collapsed="false"/>
    <row r="1045926" customFormat="false" ht="12.8" hidden="false" customHeight="true" outlineLevel="0" collapsed="false"/>
    <row r="1045927" customFormat="false" ht="12.8" hidden="false" customHeight="true" outlineLevel="0" collapsed="false"/>
    <row r="1045928" customFormat="false" ht="12.8" hidden="false" customHeight="true" outlineLevel="0" collapsed="false"/>
    <row r="1045929" customFormat="false" ht="12.8" hidden="false" customHeight="true" outlineLevel="0" collapsed="false"/>
    <row r="1045930" customFormat="false" ht="12.8" hidden="false" customHeight="true" outlineLevel="0" collapsed="false"/>
    <row r="1045931" customFormat="false" ht="12.8" hidden="false" customHeight="true" outlineLevel="0" collapsed="false"/>
    <row r="1045932" customFormat="false" ht="12.8" hidden="false" customHeight="true" outlineLevel="0" collapsed="false"/>
    <row r="1045933" customFormat="false" ht="12.8" hidden="false" customHeight="true" outlineLevel="0" collapsed="false"/>
    <row r="1045934" customFormat="false" ht="12.8" hidden="false" customHeight="true" outlineLevel="0" collapsed="false"/>
    <row r="1045935" customFormat="false" ht="12.8" hidden="false" customHeight="true" outlineLevel="0" collapsed="false"/>
    <row r="1045936" customFormat="false" ht="12.8" hidden="false" customHeight="true" outlineLevel="0" collapsed="false"/>
    <row r="1045937" customFormat="false" ht="12.8" hidden="false" customHeight="true" outlineLevel="0" collapsed="false"/>
    <row r="1045938" customFormat="false" ht="12.8" hidden="false" customHeight="true" outlineLevel="0" collapsed="false"/>
    <row r="1045939" customFormat="false" ht="12.8" hidden="false" customHeight="true" outlineLevel="0" collapsed="false"/>
    <row r="1045940" customFormat="false" ht="12.8" hidden="false" customHeight="true" outlineLevel="0" collapsed="false"/>
    <row r="1045941" customFormat="false" ht="12.8" hidden="false" customHeight="true" outlineLevel="0" collapsed="false"/>
    <row r="1045942" customFormat="false" ht="12.8" hidden="false" customHeight="true" outlineLevel="0" collapsed="false"/>
    <row r="1045943" customFormat="false" ht="12.8" hidden="false" customHeight="true" outlineLevel="0" collapsed="false"/>
    <row r="1045944" customFormat="false" ht="12.8" hidden="false" customHeight="true" outlineLevel="0" collapsed="false"/>
    <row r="1045945" customFormat="false" ht="12.8" hidden="false" customHeight="true" outlineLevel="0" collapsed="false"/>
    <row r="1045946" customFormat="false" ht="12.8" hidden="false" customHeight="true" outlineLevel="0" collapsed="false"/>
    <row r="1045947" customFormat="false" ht="12.8" hidden="false" customHeight="true" outlineLevel="0" collapsed="false"/>
    <row r="1045948" customFormat="false" ht="12.8" hidden="false" customHeight="true" outlineLevel="0" collapsed="false"/>
    <row r="1045949" customFormat="false" ht="12.8" hidden="false" customHeight="true" outlineLevel="0" collapsed="false"/>
    <row r="1045950" customFormat="false" ht="12.8" hidden="false" customHeight="true" outlineLevel="0" collapsed="false"/>
    <row r="1045951" customFormat="false" ht="12.8" hidden="false" customHeight="true" outlineLevel="0" collapsed="false"/>
    <row r="1045952" customFormat="false" ht="12.8" hidden="false" customHeight="true" outlineLevel="0" collapsed="false"/>
    <row r="1045953" customFormat="false" ht="12.8" hidden="false" customHeight="true" outlineLevel="0" collapsed="false"/>
    <row r="1045954" customFormat="false" ht="12.8" hidden="false" customHeight="true" outlineLevel="0" collapsed="false"/>
    <row r="1045955" customFormat="false" ht="12.8" hidden="false" customHeight="true" outlineLevel="0" collapsed="false"/>
    <row r="1045956" customFormat="false" ht="12.8" hidden="false" customHeight="true" outlineLevel="0" collapsed="false"/>
    <row r="1045957" customFormat="false" ht="12.8" hidden="false" customHeight="true" outlineLevel="0" collapsed="false"/>
    <row r="1045958" customFormat="false" ht="12.8" hidden="false" customHeight="true" outlineLevel="0" collapsed="false"/>
    <row r="1045959" customFormat="false" ht="12.8" hidden="false" customHeight="true" outlineLevel="0" collapsed="false"/>
    <row r="1045960" customFormat="false" ht="12.8" hidden="false" customHeight="true" outlineLevel="0" collapsed="false"/>
    <row r="1045961" customFormat="false" ht="12.8" hidden="false" customHeight="true" outlineLevel="0" collapsed="false"/>
    <row r="1045962" customFormat="false" ht="12.8" hidden="false" customHeight="true" outlineLevel="0" collapsed="false"/>
    <row r="1045963" customFormat="false" ht="12.8" hidden="false" customHeight="true" outlineLevel="0" collapsed="false"/>
    <row r="1045964" customFormat="false" ht="12.8" hidden="false" customHeight="true" outlineLevel="0" collapsed="false"/>
    <row r="1045965" customFormat="false" ht="12.8" hidden="false" customHeight="true" outlineLevel="0" collapsed="false"/>
    <row r="1045966" customFormat="false" ht="12.8" hidden="false" customHeight="true" outlineLevel="0" collapsed="false"/>
    <row r="1045967" customFormat="false" ht="12.8" hidden="false" customHeight="true" outlineLevel="0" collapsed="false"/>
    <row r="1045968" customFormat="false" ht="12.8" hidden="false" customHeight="true" outlineLevel="0" collapsed="false"/>
    <row r="1045969" customFormat="false" ht="12.8" hidden="false" customHeight="true" outlineLevel="0" collapsed="false"/>
    <row r="1045970" customFormat="false" ht="12.8" hidden="false" customHeight="true" outlineLevel="0" collapsed="false"/>
    <row r="1045971" customFormat="false" ht="12.8" hidden="false" customHeight="true" outlineLevel="0" collapsed="false"/>
    <row r="1045972" customFormat="false" ht="12.8" hidden="false" customHeight="true" outlineLevel="0" collapsed="false"/>
    <row r="1045973" customFormat="false" ht="12.8" hidden="false" customHeight="true" outlineLevel="0" collapsed="false"/>
    <row r="1045974" customFormat="false" ht="12.8" hidden="false" customHeight="true" outlineLevel="0" collapsed="false"/>
    <row r="1045975" customFormat="false" ht="12.8" hidden="false" customHeight="true" outlineLevel="0" collapsed="false"/>
    <row r="1045976" customFormat="false" ht="12.8" hidden="false" customHeight="true" outlineLevel="0" collapsed="false"/>
    <row r="1045977" customFormat="false" ht="12.8" hidden="false" customHeight="true" outlineLevel="0" collapsed="false"/>
    <row r="1045978" customFormat="false" ht="12.8" hidden="false" customHeight="true" outlineLevel="0" collapsed="false"/>
    <row r="1045979" customFormat="false" ht="12.8" hidden="false" customHeight="true" outlineLevel="0" collapsed="false"/>
    <row r="1045980" customFormat="false" ht="12.8" hidden="false" customHeight="true" outlineLevel="0" collapsed="false"/>
    <row r="1045981" customFormat="false" ht="12.8" hidden="false" customHeight="true" outlineLevel="0" collapsed="false"/>
    <row r="1045982" customFormat="false" ht="12.8" hidden="false" customHeight="true" outlineLevel="0" collapsed="false"/>
    <row r="1045983" customFormat="false" ht="12.8" hidden="false" customHeight="true" outlineLevel="0" collapsed="false"/>
    <row r="1045984" customFormat="false" ht="12.8" hidden="false" customHeight="true" outlineLevel="0" collapsed="false"/>
    <row r="1045985" customFormat="false" ht="12.8" hidden="false" customHeight="true" outlineLevel="0" collapsed="false"/>
    <row r="1045986" customFormat="false" ht="12.8" hidden="false" customHeight="true" outlineLevel="0" collapsed="false"/>
    <row r="1045987" customFormat="false" ht="12.8" hidden="false" customHeight="true" outlineLevel="0" collapsed="false"/>
    <row r="1045988" customFormat="false" ht="12.8" hidden="false" customHeight="true" outlineLevel="0" collapsed="false"/>
    <row r="1045989" customFormat="false" ht="12.8" hidden="false" customHeight="true" outlineLevel="0" collapsed="false"/>
    <row r="1045990" customFormat="false" ht="12.8" hidden="false" customHeight="true" outlineLevel="0" collapsed="false"/>
    <row r="1045991" customFormat="false" ht="12.8" hidden="false" customHeight="true" outlineLevel="0" collapsed="false"/>
    <row r="1045992" customFormat="false" ht="12.8" hidden="false" customHeight="true" outlineLevel="0" collapsed="false"/>
    <row r="1045993" customFormat="false" ht="12.8" hidden="false" customHeight="true" outlineLevel="0" collapsed="false"/>
    <row r="1045994" customFormat="false" ht="12.8" hidden="false" customHeight="true" outlineLevel="0" collapsed="false"/>
    <row r="1045995" customFormat="false" ht="12.8" hidden="false" customHeight="true" outlineLevel="0" collapsed="false"/>
    <row r="1045996" customFormat="false" ht="12.8" hidden="false" customHeight="true" outlineLevel="0" collapsed="false"/>
    <row r="1045997" customFormat="false" ht="12.8" hidden="false" customHeight="true" outlineLevel="0" collapsed="false"/>
    <row r="1045998" customFormat="false" ht="12.8" hidden="false" customHeight="true" outlineLevel="0" collapsed="false"/>
    <row r="1045999" customFormat="false" ht="12.8" hidden="false" customHeight="true" outlineLevel="0" collapsed="false"/>
    <row r="1046000" customFormat="false" ht="12.8" hidden="false" customHeight="true" outlineLevel="0" collapsed="false"/>
    <row r="1046001" customFormat="false" ht="12.8" hidden="false" customHeight="true" outlineLevel="0" collapsed="false"/>
    <row r="1046002" customFormat="false" ht="12.8" hidden="false" customHeight="true" outlineLevel="0" collapsed="false"/>
    <row r="1046003" customFormat="false" ht="12.8" hidden="false" customHeight="true" outlineLevel="0" collapsed="false"/>
    <row r="1046004" customFormat="false" ht="12.8" hidden="false" customHeight="true" outlineLevel="0" collapsed="false"/>
    <row r="1046005" customFormat="false" ht="12.8" hidden="false" customHeight="true" outlineLevel="0" collapsed="false"/>
    <row r="1046006" customFormat="false" ht="12.8" hidden="false" customHeight="true" outlineLevel="0" collapsed="false"/>
    <row r="1046007" customFormat="false" ht="12.8" hidden="false" customHeight="true" outlineLevel="0" collapsed="false"/>
    <row r="1046008" customFormat="false" ht="12.8" hidden="false" customHeight="true" outlineLevel="0" collapsed="false"/>
    <row r="1046009" customFormat="false" ht="12.8" hidden="false" customHeight="true" outlineLevel="0" collapsed="false"/>
    <row r="1046010" customFormat="false" ht="12.8" hidden="false" customHeight="true" outlineLevel="0" collapsed="false"/>
    <row r="1046011" customFormat="false" ht="12.8" hidden="false" customHeight="true" outlineLevel="0" collapsed="false"/>
    <row r="1046012" customFormat="false" ht="12.8" hidden="false" customHeight="true" outlineLevel="0" collapsed="false"/>
    <row r="1046013" customFormat="false" ht="12.8" hidden="false" customHeight="true" outlineLevel="0" collapsed="false"/>
    <row r="1046014" customFormat="false" ht="12.8" hidden="false" customHeight="true" outlineLevel="0" collapsed="false"/>
    <row r="1046015" customFormat="false" ht="12.8" hidden="false" customHeight="true" outlineLevel="0" collapsed="false"/>
    <row r="1046016" customFormat="false" ht="12.8" hidden="false" customHeight="true" outlineLevel="0" collapsed="false"/>
    <row r="1046017" customFormat="false" ht="12.8" hidden="false" customHeight="true" outlineLevel="0" collapsed="false"/>
    <row r="1046018" customFormat="false" ht="12.8" hidden="false" customHeight="true" outlineLevel="0" collapsed="false"/>
    <row r="1046019" customFormat="false" ht="12.8" hidden="false" customHeight="true" outlineLevel="0" collapsed="false"/>
    <row r="1046020" customFormat="false" ht="12.8" hidden="false" customHeight="true" outlineLevel="0" collapsed="false"/>
    <row r="1046021" customFormat="false" ht="12.8" hidden="false" customHeight="true" outlineLevel="0" collapsed="false"/>
    <row r="1046022" customFormat="false" ht="12.8" hidden="false" customHeight="true" outlineLevel="0" collapsed="false"/>
    <row r="1046023" customFormat="false" ht="12.8" hidden="false" customHeight="true" outlineLevel="0" collapsed="false"/>
    <row r="1046024" customFormat="false" ht="12.8" hidden="false" customHeight="true" outlineLevel="0" collapsed="false"/>
    <row r="1046025" customFormat="false" ht="12.8" hidden="false" customHeight="true" outlineLevel="0" collapsed="false"/>
    <row r="1046026" customFormat="false" ht="12.8" hidden="false" customHeight="true" outlineLevel="0" collapsed="false"/>
    <row r="1046027" customFormat="false" ht="12.8" hidden="false" customHeight="true" outlineLevel="0" collapsed="false"/>
    <row r="1046028" customFormat="false" ht="12.8" hidden="false" customHeight="true" outlineLevel="0" collapsed="false"/>
    <row r="1046029" customFormat="false" ht="12.8" hidden="false" customHeight="true" outlineLevel="0" collapsed="false"/>
    <row r="1046030" customFormat="false" ht="12.8" hidden="false" customHeight="true" outlineLevel="0" collapsed="false"/>
    <row r="1046031" customFormat="false" ht="12.8" hidden="false" customHeight="true" outlineLevel="0" collapsed="false"/>
    <row r="1046032" customFormat="false" ht="12.8" hidden="false" customHeight="true" outlineLevel="0" collapsed="false"/>
    <row r="1046033" customFormat="false" ht="12.8" hidden="false" customHeight="true" outlineLevel="0" collapsed="false"/>
    <row r="1046034" customFormat="false" ht="12.8" hidden="false" customHeight="true" outlineLevel="0" collapsed="false"/>
    <row r="1046035" customFormat="false" ht="12.8" hidden="false" customHeight="true" outlineLevel="0" collapsed="false"/>
    <row r="1046036" customFormat="false" ht="12.8" hidden="false" customHeight="true" outlineLevel="0" collapsed="false"/>
    <row r="1046037" customFormat="false" ht="12.8" hidden="false" customHeight="true" outlineLevel="0" collapsed="false"/>
    <row r="1046038" customFormat="false" ht="12.8" hidden="false" customHeight="true" outlineLevel="0" collapsed="false"/>
    <row r="1046039" customFormat="false" ht="12.8" hidden="false" customHeight="true" outlineLevel="0" collapsed="false"/>
    <row r="1046040" customFormat="false" ht="12.8" hidden="false" customHeight="true" outlineLevel="0" collapsed="false"/>
    <row r="1046041" customFormat="false" ht="12.8" hidden="false" customHeight="true" outlineLevel="0" collapsed="false"/>
    <row r="1046042" customFormat="false" ht="12.8" hidden="false" customHeight="true" outlineLevel="0" collapsed="false"/>
    <row r="1046043" customFormat="false" ht="12.8" hidden="false" customHeight="true" outlineLevel="0" collapsed="false"/>
    <row r="1046044" customFormat="false" ht="12.8" hidden="false" customHeight="true" outlineLevel="0" collapsed="false"/>
    <row r="1046045" customFormat="false" ht="12.8" hidden="false" customHeight="true" outlineLevel="0" collapsed="false"/>
    <row r="1046046" customFormat="false" ht="12.8" hidden="false" customHeight="true" outlineLevel="0" collapsed="false"/>
    <row r="1046047" customFormat="false" ht="12.8" hidden="false" customHeight="true" outlineLevel="0" collapsed="false"/>
    <row r="1046048" customFormat="false" ht="12.8" hidden="false" customHeight="true" outlineLevel="0" collapsed="false"/>
    <row r="1046049" customFormat="false" ht="12.8" hidden="false" customHeight="true" outlineLevel="0" collapsed="false"/>
    <row r="1046050" customFormat="false" ht="12.8" hidden="false" customHeight="true" outlineLevel="0" collapsed="false"/>
    <row r="1046051" customFormat="false" ht="12.8" hidden="false" customHeight="true" outlineLevel="0" collapsed="false"/>
    <row r="1046052" customFormat="false" ht="12.8" hidden="false" customHeight="true" outlineLevel="0" collapsed="false"/>
    <row r="1046053" customFormat="false" ht="12.8" hidden="false" customHeight="true" outlineLevel="0" collapsed="false"/>
    <row r="1046054" customFormat="false" ht="12.8" hidden="false" customHeight="true" outlineLevel="0" collapsed="false"/>
    <row r="1046055" customFormat="false" ht="12.8" hidden="false" customHeight="true" outlineLevel="0" collapsed="false"/>
    <row r="1046056" customFormat="false" ht="12.8" hidden="false" customHeight="true" outlineLevel="0" collapsed="false"/>
    <row r="1046057" customFormat="false" ht="12.8" hidden="false" customHeight="true" outlineLevel="0" collapsed="false"/>
    <row r="1046058" customFormat="false" ht="12.8" hidden="false" customHeight="true" outlineLevel="0" collapsed="false"/>
    <row r="1046059" customFormat="false" ht="12.8" hidden="false" customHeight="true" outlineLevel="0" collapsed="false"/>
    <row r="1046060" customFormat="false" ht="12.8" hidden="false" customHeight="true" outlineLevel="0" collapsed="false"/>
    <row r="1046061" customFormat="false" ht="12.8" hidden="false" customHeight="true" outlineLevel="0" collapsed="false"/>
    <row r="1046062" customFormat="false" ht="12.8" hidden="false" customHeight="true" outlineLevel="0" collapsed="false"/>
    <row r="1046063" customFormat="false" ht="12.8" hidden="false" customHeight="true" outlineLevel="0" collapsed="false"/>
    <row r="1046064" customFormat="false" ht="12.8" hidden="false" customHeight="true" outlineLevel="0" collapsed="false"/>
    <row r="1046065" customFormat="false" ht="12.8" hidden="false" customHeight="true" outlineLevel="0" collapsed="false"/>
    <row r="1046066" customFormat="false" ht="12.8" hidden="false" customHeight="true" outlineLevel="0" collapsed="false"/>
    <row r="1046067" customFormat="false" ht="12.8" hidden="false" customHeight="true" outlineLevel="0" collapsed="false"/>
    <row r="1046068" customFormat="false" ht="12.8" hidden="false" customHeight="true" outlineLevel="0" collapsed="false"/>
    <row r="1046069" customFormat="false" ht="12.8" hidden="false" customHeight="true" outlineLevel="0" collapsed="false"/>
    <row r="1046070" customFormat="false" ht="12.8" hidden="false" customHeight="true" outlineLevel="0" collapsed="false"/>
    <row r="1046071" customFormat="false" ht="12.8" hidden="false" customHeight="true" outlineLevel="0" collapsed="false"/>
    <row r="1046072" customFormat="false" ht="12.8" hidden="false" customHeight="true" outlineLevel="0" collapsed="false"/>
    <row r="1046073" customFormat="false" ht="12.8" hidden="false" customHeight="true" outlineLevel="0" collapsed="false"/>
    <row r="1046074" customFormat="false" ht="12.8" hidden="false" customHeight="true" outlineLevel="0" collapsed="false"/>
    <row r="1046075" customFormat="false" ht="12.8" hidden="false" customHeight="true" outlineLevel="0" collapsed="false"/>
    <row r="1046076" customFormat="false" ht="12.8" hidden="false" customHeight="true" outlineLevel="0" collapsed="false"/>
    <row r="1046077" customFormat="false" ht="12.8" hidden="false" customHeight="true" outlineLevel="0" collapsed="false"/>
    <row r="1046078" customFormat="false" ht="12.8" hidden="false" customHeight="true" outlineLevel="0" collapsed="false"/>
    <row r="1046079" customFormat="false" ht="12.8" hidden="false" customHeight="true" outlineLevel="0" collapsed="false"/>
    <row r="1046080" customFormat="false" ht="12.8" hidden="false" customHeight="true" outlineLevel="0" collapsed="false"/>
    <row r="1046081" customFormat="false" ht="12.8" hidden="false" customHeight="true" outlineLevel="0" collapsed="false"/>
    <row r="1046082" customFormat="false" ht="12.8" hidden="false" customHeight="true" outlineLevel="0" collapsed="false"/>
    <row r="1046083" customFormat="false" ht="12.8" hidden="false" customHeight="true" outlineLevel="0" collapsed="false"/>
    <row r="1046084" customFormat="false" ht="12.8" hidden="false" customHeight="true" outlineLevel="0" collapsed="false"/>
    <row r="1046085" customFormat="false" ht="12.8" hidden="false" customHeight="true" outlineLevel="0" collapsed="false"/>
    <row r="1046086" customFormat="false" ht="12.8" hidden="false" customHeight="true" outlineLevel="0" collapsed="false"/>
    <row r="1046087" customFormat="false" ht="12.8" hidden="false" customHeight="true" outlineLevel="0" collapsed="false"/>
    <row r="1046088" customFormat="false" ht="12.8" hidden="false" customHeight="true" outlineLevel="0" collapsed="false"/>
    <row r="1046089" customFormat="false" ht="12.8" hidden="false" customHeight="true" outlineLevel="0" collapsed="false"/>
    <row r="1046090" customFormat="false" ht="12.8" hidden="false" customHeight="true" outlineLevel="0" collapsed="false"/>
    <row r="1046091" customFormat="false" ht="12.8" hidden="false" customHeight="true" outlineLevel="0" collapsed="false"/>
    <row r="1046092" customFormat="false" ht="12.8" hidden="false" customHeight="true" outlineLevel="0" collapsed="false"/>
    <row r="1046093" customFormat="false" ht="12.8" hidden="false" customHeight="true" outlineLevel="0" collapsed="false"/>
    <row r="1046094" customFormat="false" ht="12.8" hidden="false" customHeight="true" outlineLevel="0" collapsed="false"/>
    <row r="1046095" customFormat="false" ht="12.8" hidden="false" customHeight="true" outlineLevel="0" collapsed="false"/>
    <row r="1046096" customFormat="false" ht="12.8" hidden="false" customHeight="true" outlineLevel="0" collapsed="false"/>
    <row r="1046097" customFormat="false" ht="12.8" hidden="false" customHeight="true" outlineLevel="0" collapsed="false"/>
    <row r="1046098" customFormat="false" ht="12.8" hidden="false" customHeight="true" outlineLevel="0" collapsed="false"/>
    <row r="1046099" customFormat="false" ht="12.8" hidden="false" customHeight="true" outlineLevel="0" collapsed="false"/>
    <row r="1046100" customFormat="false" ht="12.8" hidden="false" customHeight="true" outlineLevel="0" collapsed="false"/>
    <row r="1046101" customFormat="false" ht="12.8" hidden="false" customHeight="true" outlineLevel="0" collapsed="false"/>
    <row r="1046102" customFormat="false" ht="12.8" hidden="false" customHeight="true" outlineLevel="0" collapsed="false"/>
    <row r="1046103" customFormat="false" ht="12.8" hidden="false" customHeight="true" outlineLevel="0" collapsed="false"/>
    <row r="1046104" customFormat="false" ht="12.8" hidden="false" customHeight="true" outlineLevel="0" collapsed="false"/>
    <row r="1046105" customFormat="false" ht="12.8" hidden="false" customHeight="true" outlineLevel="0" collapsed="false"/>
    <row r="1046106" customFormat="false" ht="12.8" hidden="false" customHeight="true" outlineLevel="0" collapsed="false"/>
    <row r="1046107" customFormat="false" ht="12.8" hidden="false" customHeight="true" outlineLevel="0" collapsed="false"/>
    <row r="1046108" customFormat="false" ht="12.8" hidden="false" customHeight="true" outlineLevel="0" collapsed="false"/>
    <row r="1046109" customFormat="false" ht="12.8" hidden="false" customHeight="true" outlineLevel="0" collapsed="false"/>
    <row r="1046110" customFormat="false" ht="12.8" hidden="false" customHeight="true" outlineLevel="0" collapsed="false"/>
    <row r="1046111" customFormat="false" ht="12.8" hidden="false" customHeight="true" outlineLevel="0" collapsed="false"/>
    <row r="1046112" customFormat="false" ht="12.8" hidden="false" customHeight="true" outlineLevel="0" collapsed="false"/>
    <row r="1046113" customFormat="false" ht="12.8" hidden="false" customHeight="true" outlineLevel="0" collapsed="false"/>
    <row r="1046114" customFormat="false" ht="12.8" hidden="false" customHeight="true" outlineLevel="0" collapsed="false"/>
    <row r="1046115" customFormat="false" ht="12.8" hidden="false" customHeight="true" outlineLevel="0" collapsed="false"/>
    <row r="1046116" customFormat="false" ht="12.8" hidden="false" customHeight="true" outlineLevel="0" collapsed="false"/>
    <row r="1046117" customFormat="false" ht="12.8" hidden="false" customHeight="true" outlineLevel="0" collapsed="false"/>
    <row r="1046118" customFormat="false" ht="12.8" hidden="false" customHeight="true" outlineLevel="0" collapsed="false"/>
    <row r="1046119" customFormat="false" ht="12.8" hidden="false" customHeight="true" outlineLevel="0" collapsed="false"/>
    <row r="1046120" customFormat="false" ht="12.8" hidden="false" customHeight="true" outlineLevel="0" collapsed="false"/>
    <row r="1046121" customFormat="false" ht="12.8" hidden="false" customHeight="true" outlineLevel="0" collapsed="false"/>
    <row r="1046122" customFormat="false" ht="12.8" hidden="false" customHeight="true" outlineLevel="0" collapsed="false"/>
    <row r="1046123" customFormat="false" ht="12.8" hidden="false" customHeight="true" outlineLevel="0" collapsed="false"/>
    <row r="1046124" customFormat="false" ht="12.8" hidden="false" customHeight="true" outlineLevel="0" collapsed="false"/>
    <row r="1046125" customFormat="false" ht="12.8" hidden="false" customHeight="true" outlineLevel="0" collapsed="false"/>
    <row r="1046126" customFormat="false" ht="12.8" hidden="false" customHeight="true" outlineLevel="0" collapsed="false"/>
    <row r="1046127" customFormat="false" ht="12.8" hidden="false" customHeight="true" outlineLevel="0" collapsed="false"/>
    <row r="1046128" customFormat="false" ht="12.8" hidden="false" customHeight="true" outlineLevel="0" collapsed="false"/>
    <row r="1046129" customFormat="false" ht="12.8" hidden="false" customHeight="true" outlineLevel="0" collapsed="false"/>
    <row r="1046130" customFormat="false" ht="12.8" hidden="false" customHeight="true" outlineLevel="0" collapsed="false"/>
    <row r="1046131" customFormat="false" ht="12.8" hidden="false" customHeight="true" outlineLevel="0" collapsed="false"/>
    <row r="1046132" customFormat="false" ht="12.8" hidden="false" customHeight="true" outlineLevel="0" collapsed="false"/>
    <row r="1046133" customFormat="false" ht="12.8" hidden="false" customHeight="true" outlineLevel="0" collapsed="false"/>
    <row r="1046134" customFormat="false" ht="12.8" hidden="false" customHeight="true" outlineLevel="0" collapsed="false"/>
    <row r="1046135" customFormat="false" ht="12.8" hidden="false" customHeight="true" outlineLevel="0" collapsed="false"/>
    <row r="1046136" customFormat="false" ht="12.8" hidden="false" customHeight="true" outlineLevel="0" collapsed="false"/>
    <row r="1046137" customFormat="false" ht="12.8" hidden="false" customHeight="true" outlineLevel="0" collapsed="false"/>
    <row r="1046138" customFormat="false" ht="12.8" hidden="false" customHeight="true" outlineLevel="0" collapsed="false"/>
    <row r="1046139" customFormat="false" ht="12.8" hidden="false" customHeight="true" outlineLevel="0" collapsed="false"/>
    <row r="1046140" customFormat="false" ht="12.8" hidden="false" customHeight="true" outlineLevel="0" collapsed="false"/>
    <row r="1046141" customFormat="false" ht="12.8" hidden="false" customHeight="true" outlineLevel="0" collapsed="false"/>
    <row r="1046142" customFormat="false" ht="12.8" hidden="false" customHeight="true" outlineLevel="0" collapsed="false"/>
    <row r="1046143" customFormat="false" ht="12.8" hidden="false" customHeight="true" outlineLevel="0" collapsed="false"/>
    <row r="1046144" customFormat="false" ht="12.8" hidden="false" customHeight="true" outlineLevel="0" collapsed="false"/>
    <row r="1046145" customFormat="false" ht="12.8" hidden="false" customHeight="true" outlineLevel="0" collapsed="false"/>
    <row r="1046146" customFormat="false" ht="12.8" hidden="false" customHeight="true" outlineLevel="0" collapsed="false"/>
    <row r="1046147" customFormat="false" ht="12.8" hidden="false" customHeight="true" outlineLevel="0" collapsed="false"/>
    <row r="1046148" customFormat="false" ht="12.8" hidden="false" customHeight="true" outlineLevel="0" collapsed="false"/>
    <row r="1046149" customFormat="false" ht="12.8" hidden="false" customHeight="true" outlineLevel="0" collapsed="false"/>
    <row r="1046150" customFormat="false" ht="12.8" hidden="false" customHeight="true" outlineLevel="0" collapsed="false"/>
    <row r="1046151" customFormat="false" ht="12.8" hidden="false" customHeight="true" outlineLevel="0" collapsed="false"/>
    <row r="1046152" customFormat="false" ht="12.8" hidden="false" customHeight="true" outlineLevel="0" collapsed="false"/>
    <row r="1046153" customFormat="false" ht="12.8" hidden="false" customHeight="true" outlineLevel="0" collapsed="false"/>
    <row r="1046154" customFormat="false" ht="12.8" hidden="false" customHeight="true" outlineLevel="0" collapsed="false"/>
    <row r="1046155" customFormat="false" ht="12.8" hidden="false" customHeight="true" outlineLevel="0" collapsed="false"/>
    <row r="1046156" customFormat="false" ht="12.8" hidden="false" customHeight="true" outlineLevel="0" collapsed="false"/>
    <row r="1046157" customFormat="false" ht="12.8" hidden="false" customHeight="true" outlineLevel="0" collapsed="false"/>
    <row r="1046158" customFormat="false" ht="12.8" hidden="false" customHeight="true" outlineLevel="0" collapsed="false"/>
    <row r="1046159" customFormat="false" ht="12.8" hidden="false" customHeight="true" outlineLevel="0" collapsed="false"/>
    <row r="1046160" customFormat="false" ht="12.8" hidden="false" customHeight="true" outlineLevel="0" collapsed="false"/>
    <row r="1046161" customFormat="false" ht="12.8" hidden="false" customHeight="true" outlineLevel="0" collapsed="false"/>
    <row r="1046162" customFormat="false" ht="12.8" hidden="false" customHeight="true" outlineLevel="0" collapsed="false"/>
    <row r="1046163" customFormat="false" ht="12.8" hidden="false" customHeight="true" outlineLevel="0" collapsed="false"/>
    <row r="1046164" customFormat="false" ht="12.8" hidden="false" customHeight="true" outlineLevel="0" collapsed="false"/>
    <row r="1046165" customFormat="false" ht="12.8" hidden="false" customHeight="true" outlineLevel="0" collapsed="false"/>
    <row r="1046166" customFormat="false" ht="12.8" hidden="false" customHeight="true" outlineLevel="0" collapsed="false"/>
    <row r="1046167" customFormat="false" ht="12.8" hidden="false" customHeight="true" outlineLevel="0" collapsed="false"/>
    <row r="1046168" customFormat="false" ht="12.8" hidden="false" customHeight="true" outlineLevel="0" collapsed="false"/>
    <row r="1046169" customFormat="false" ht="12.8" hidden="false" customHeight="true" outlineLevel="0" collapsed="false"/>
    <row r="1046170" customFormat="false" ht="12.8" hidden="false" customHeight="true" outlineLevel="0" collapsed="false"/>
    <row r="1046171" customFormat="false" ht="12.8" hidden="false" customHeight="true" outlineLevel="0" collapsed="false"/>
    <row r="1046172" customFormat="false" ht="12.8" hidden="false" customHeight="true" outlineLevel="0" collapsed="false"/>
    <row r="1046173" customFormat="false" ht="12.8" hidden="false" customHeight="true" outlineLevel="0" collapsed="false"/>
    <row r="1046174" customFormat="false" ht="12.8" hidden="false" customHeight="true" outlineLevel="0" collapsed="false"/>
    <row r="1046175" customFormat="false" ht="12.8" hidden="false" customHeight="true" outlineLevel="0" collapsed="false"/>
    <row r="1046176" customFormat="false" ht="12.8" hidden="false" customHeight="true" outlineLevel="0" collapsed="false"/>
    <row r="1046177" customFormat="false" ht="12.8" hidden="false" customHeight="true" outlineLevel="0" collapsed="false"/>
    <row r="1046178" customFormat="false" ht="12.8" hidden="false" customHeight="true" outlineLevel="0" collapsed="false"/>
    <row r="1046179" customFormat="false" ht="12.8" hidden="false" customHeight="true" outlineLevel="0" collapsed="false"/>
    <row r="1046180" customFormat="false" ht="12.8" hidden="false" customHeight="true" outlineLevel="0" collapsed="false"/>
    <row r="1046181" customFormat="false" ht="12.8" hidden="false" customHeight="true" outlineLevel="0" collapsed="false"/>
    <row r="1046182" customFormat="false" ht="12.8" hidden="false" customHeight="true" outlineLevel="0" collapsed="false"/>
    <row r="1046183" customFormat="false" ht="12.8" hidden="false" customHeight="true" outlineLevel="0" collapsed="false"/>
    <row r="1046184" customFormat="false" ht="12.8" hidden="false" customHeight="true" outlineLevel="0" collapsed="false"/>
    <row r="1046185" customFormat="false" ht="12.8" hidden="false" customHeight="true" outlineLevel="0" collapsed="false"/>
    <row r="1046186" customFormat="false" ht="12.8" hidden="false" customHeight="true" outlineLevel="0" collapsed="false"/>
    <row r="1046187" customFormat="false" ht="12.8" hidden="false" customHeight="true" outlineLevel="0" collapsed="false"/>
    <row r="1046188" customFormat="false" ht="12.8" hidden="false" customHeight="true" outlineLevel="0" collapsed="false"/>
    <row r="1046189" customFormat="false" ht="12.8" hidden="false" customHeight="true" outlineLevel="0" collapsed="false"/>
    <row r="1046190" customFormat="false" ht="12.8" hidden="false" customHeight="true" outlineLevel="0" collapsed="false"/>
    <row r="1046191" customFormat="false" ht="12.8" hidden="false" customHeight="true" outlineLevel="0" collapsed="false"/>
    <row r="1046192" customFormat="false" ht="12.8" hidden="false" customHeight="true" outlineLevel="0" collapsed="false"/>
    <row r="1046193" customFormat="false" ht="12.8" hidden="false" customHeight="true" outlineLevel="0" collapsed="false"/>
    <row r="1046194" customFormat="false" ht="12.8" hidden="false" customHeight="true" outlineLevel="0" collapsed="false"/>
    <row r="1046195" customFormat="false" ht="12.8" hidden="false" customHeight="true" outlineLevel="0" collapsed="false"/>
    <row r="1046196" customFormat="false" ht="12.8" hidden="false" customHeight="true" outlineLevel="0" collapsed="false"/>
    <row r="1046197" customFormat="false" ht="12.8" hidden="false" customHeight="true" outlineLevel="0" collapsed="false"/>
    <row r="1046198" customFormat="false" ht="12.8" hidden="false" customHeight="true" outlineLevel="0" collapsed="false"/>
    <row r="1046199" customFormat="false" ht="12.8" hidden="false" customHeight="true" outlineLevel="0" collapsed="false"/>
    <row r="1046200" customFormat="false" ht="12.8" hidden="false" customHeight="true" outlineLevel="0" collapsed="false"/>
    <row r="1046201" customFormat="false" ht="12.8" hidden="false" customHeight="true" outlineLevel="0" collapsed="false"/>
    <row r="1046202" customFormat="false" ht="12.8" hidden="false" customHeight="true" outlineLevel="0" collapsed="false"/>
    <row r="1046203" customFormat="false" ht="12.8" hidden="false" customHeight="true" outlineLevel="0" collapsed="false"/>
    <row r="1046204" customFormat="false" ht="12.8" hidden="false" customHeight="true" outlineLevel="0" collapsed="false"/>
    <row r="1046205" customFormat="false" ht="12.8" hidden="false" customHeight="true" outlineLevel="0" collapsed="false"/>
    <row r="1046206" customFormat="false" ht="12.8" hidden="false" customHeight="true" outlineLevel="0" collapsed="false"/>
    <row r="1046207" customFormat="false" ht="12.8" hidden="false" customHeight="true" outlineLevel="0" collapsed="false"/>
    <row r="1046208" customFormat="false" ht="12.8" hidden="false" customHeight="true" outlineLevel="0" collapsed="false"/>
    <row r="1046209" customFormat="false" ht="12.8" hidden="false" customHeight="true" outlineLevel="0" collapsed="false"/>
    <row r="1046210" customFormat="false" ht="12.8" hidden="false" customHeight="true" outlineLevel="0" collapsed="false"/>
    <row r="1046211" customFormat="false" ht="12.8" hidden="false" customHeight="true" outlineLevel="0" collapsed="false"/>
    <row r="1046212" customFormat="false" ht="12.8" hidden="false" customHeight="true" outlineLevel="0" collapsed="false"/>
    <row r="1046213" customFormat="false" ht="12.8" hidden="false" customHeight="true" outlineLevel="0" collapsed="false"/>
    <row r="1046214" customFormat="false" ht="12.8" hidden="false" customHeight="true" outlineLevel="0" collapsed="false"/>
    <row r="1046215" customFormat="false" ht="12.8" hidden="false" customHeight="true" outlineLevel="0" collapsed="false"/>
    <row r="1046216" customFormat="false" ht="12.8" hidden="false" customHeight="true" outlineLevel="0" collapsed="false"/>
    <row r="1046217" customFormat="false" ht="12.8" hidden="false" customHeight="true" outlineLevel="0" collapsed="false"/>
    <row r="1046218" customFormat="false" ht="12.8" hidden="false" customHeight="true" outlineLevel="0" collapsed="false"/>
    <row r="1046219" customFormat="false" ht="12.8" hidden="false" customHeight="true" outlineLevel="0" collapsed="false"/>
    <row r="1046220" customFormat="false" ht="12.8" hidden="false" customHeight="true" outlineLevel="0" collapsed="false"/>
    <row r="1046221" customFormat="false" ht="12.8" hidden="false" customHeight="true" outlineLevel="0" collapsed="false"/>
    <row r="1046222" customFormat="false" ht="12.8" hidden="false" customHeight="true" outlineLevel="0" collapsed="false"/>
    <row r="1046223" customFormat="false" ht="12.8" hidden="false" customHeight="true" outlineLevel="0" collapsed="false"/>
    <row r="1046224" customFormat="false" ht="12.8" hidden="false" customHeight="true" outlineLevel="0" collapsed="false"/>
    <row r="1046225" customFormat="false" ht="12.8" hidden="false" customHeight="true" outlineLevel="0" collapsed="false"/>
    <row r="1046226" customFormat="false" ht="12.8" hidden="false" customHeight="true" outlineLevel="0" collapsed="false"/>
    <row r="1046227" customFormat="false" ht="12.8" hidden="false" customHeight="true" outlineLevel="0" collapsed="false"/>
    <row r="1046228" customFormat="false" ht="12.8" hidden="false" customHeight="true" outlineLevel="0" collapsed="false"/>
    <row r="1046229" customFormat="false" ht="12.8" hidden="false" customHeight="true" outlineLevel="0" collapsed="false"/>
    <row r="1046230" customFormat="false" ht="12.8" hidden="false" customHeight="true" outlineLevel="0" collapsed="false"/>
    <row r="1046231" customFormat="false" ht="12.8" hidden="false" customHeight="true" outlineLevel="0" collapsed="false"/>
    <row r="1046232" customFormat="false" ht="12.8" hidden="false" customHeight="true" outlineLevel="0" collapsed="false"/>
    <row r="1046233" customFormat="false" ht="12.8" hidden="false" customHeight="true" outlineLevel="0" collapsed="false"/>
    <row r="1046234" customFormat="false" ht="12.8" hidden="false" customHeight="true" outlineLevel="0" collapsed="false"/>
    <row r="1046235" customFormat="false" ht="12.8" hidden="false" customHeight="true" outlineLevel="0" collapsed="false"/>
    <row r="1046236" customFormat="false" ht="12.8" hidden="false" customHeight="true" outlineLevel="0" collapsed="false"/>
    <row r="1046237" customFormat="false" ht="12.8" hidden="false" customHeight="true" outlineLevel="0" collapsed="false"/>
    <row r="1046238" customFormat="false" ht="12.8" hidden="false" customHeight="true" outlineLevel="0" collapsed="false"/>
    <row r="1046239" customFormat="false" ht="12.8" hidden="false" customHeight="true" outlineLevel="0" collapsed="false"/>
    <row r="1046240" customFormat="false" ht="12.8" hidden="false" customHeight="true" outlineLevel="0" collapsed="false"/>
    <row r="1046241" customFormat="false" ht="12.8" hidden="false" customHeight="true" outlineLevel="0" collapsed="false"/>
    <row r="1046242" customFormat="false" ht="12.8" hidden="false" customHeight="true" outlineLevel="0" collapsed="false"/>
    <row r="1046243" customFormat="false" ht="12.8" hidden="false" customHeight="true" outlineLevel="0" collapsed="false"/>
    <row r="1046244" customFormat="false" ht="12.8" hidden="false" customHeight="true" outlineLevel="0" collapsed="false"/>
    <row r="1046245" customFormat="false" ht="12.8" hidden="false" customHeight="true" outlineLevel="0" collapsed="false"/>
    <row r="1046246" customFormat="false" ht="12.8" hidden="false" customHeight="true" outlineLevel="0" collapsed="false"/>
    <row r="1046247" customFormat="false" ht="12.8" hidden="false" customHeight="true" outlineLevel="0" collapsed="false"/>
    <row r="1046248" customFormat="false" ht="12.8" hidden="false" customHeight="true" outlineLevel="0" collapsed="false"/>
    <row r="1046249" customFormat="false" ht="12.8" hidden="false" customHeight="true" outlineLevel="0" collapsed="false"/>
    <row r="1046250" customFormat="false" ht="12.8" hidden="false" customHeight="true" outlineLevel="0" collapsed="false"/>
    <row r="1046251" customFormat="false" ht="12.8" hidden="false" customHeight="true" outlineLevel="0" collapsed="false"/>
    <row r="1046252" customFormat="false" ht="12.8" hidden="false" customHeight="true" outlineLevel="0" collapsed="false"/>
    <row r="1046253" customFormat="false" ht="12.8" hidden="false" customHeight="true" outlineLevel="0" collapsed="false"/>
    <row r="1046254" customFormat="false" ht="12.8" hidden="false" customHeight="true" outlineLevel="0" collapsed="false"/>
    <row r="1046255" customFormat="false" ht="12.8" hidden="false" customHeight="true" outlineLevel="0" collapsed="false"/>
    <row r="1046256" customFormat="false" ht="12.8" hidden="false" customHeight="true" outlineLevel="0" collapsed="false"/>
    <row r="1046257" customFormat="false" ht="12.8" hidden="false" customHeight="true" outlineLevel="0" collapsed="false"/>
    <row r="1046258" customFormat="false" ht="12.8" hidden="false" customHeight="true" outlineLevel="0" collapsed="false"/>
    <row r="1046259" customFormat="false" ht="12.8" hidden="false" customHeight="true" outlineLevel="0" collapsed="false"/>
    <row r="1046260" customFormat="false" ht="12.8" hidden="false" customHeight="true" outlineLevel="0" collapsed="false"/>
    <row r="1046261" customFormat="false" ht="12.8" hidden="false" customHeight="true" outlineLevel="0" collapsed="false"/>
    <row r="1046262" customFormat="false" ht="12.8" hidden="false" customHeight="true" outlineLevel="0" collapsed="false"/>
    <row r="1046263" customFormat="false" ht="12.8" hidden="false" customHeight="true" outlineLevel="0" collapsed="false"/>
    <row r="1046264" customFormat="false" ht="12.8" hidden="false" customHeight="true" outlineLevel="0" collapsed="false"/>
    <row r="1046265" customFormat="false" ht="12.8" hidden="false" customHeight="true" outlineLevel="0" collapsed="false"/>
    <row r="1046266" customFormat="false" ht="12.8" hidden="false" customHeight="true" outlineLevel="0" collapsed="false"/>
    <row r="1046267" customFormat="false" ht="12.8" hidden="false" customHeight="true" outlineLevel="0" collapsed="false"/>
    <row r="1046268" customFormat="false" ht="12.8" hidden="false" customHeight="true" outlineLevel="0" collapsed="false"/>
    <row r="1046269" customFormat="false" ht="12.8" hidden="false" customHeight="true" outlineLevel="0" collapsed="false"/>
    <row r="1046270" customFormat="false" ht="12.8" hidden="false" customHeight="true" outlineLevel="0" collapsed="false"/>
    <row r="1046271" customFormat="false" ht="12.8" hidden="false" customHeight="true" outlineLevel="0" collapsed="false"/>
    <row r="1046272" customFormat="false" ht="12.8" hidden="false" customHeight="true" outlineLevel="0" collapsed="false"/>
    <row r="1046273" customFormat="false" ht="12.8" hidden="false" customHeight="true" outlineLevel="0" collapsed="false"/>
    <row r="1046274" customFormat="false" ht="12.8" hidden="false" customHeight="true" outlineLevel="0" collapsed="false"/>
    <row r="1046275" customFormat="false" ht="12.8" hidden="false" customHeight="true" outlineLevel="0" collapsed="false"/>
    <row r="1046276" customFormat="false" ht="12.8" hidden="false" customHeight="true" outlineLevel="0" collapsed="false"/>
    <row r="1046277" customFormat="false" ht="12.8" hidden="false" customHeight="true" outlineLevel="0" collapsed="false"/>
    <row r="1046278" customFormat="false" ht="12.8" hidden="false" customHeight="true" outlineLevel="0" collapsed="false"/>
    <row r="1046279" customFormat="false" ht="12.8" hidden="false" customHeight="true" outlineLevel="0" collapsed="false"/>
    <row r="1046280" customFormat="false" ht="12.8" hidden="false" customHeight="true" outlineLevel="0" collapsed="false"/>
    <row r="1046281" customFormat="false" ht="12.8" hidden="false" customHeight="true" outlineLevel="0" collapsed="false"/>
    <row r="1046282" customFormat="false" ht="12.8" hidden="false" customHeight="true" outlineLevel="0" collapsed="false"/>
    <row r="1046283" customFormat="false" ht="12.8" hidden="false" customHeight="true" outlineLevel="0" collapsed="false"/>
    <row r="1046284" customFormat="false" ht="12.8" hidden="false" customHeight="true" outlineLevel="0" collapsed="false"/>
    <row r="1046285" customFormat="false" ht="12.8" hidden="false" customHeight="true" outlineLevel="0" collapsed="false"/>
    <row r="1046286" customFormat="false" ht="12.8" hidden="false" customHeight="true" outlineLevel="0" collapsed="false"/>
    <row r="1046287" customFormat="false" ht="12.8" hidden="false" customHeight="true" outlineLevel="0" collapsed="false"/>
    <row r="1046288" customFormat="false" ht="12.8" hidden="false" customHeight="true" outlineLevel="0" collapsed="false"/>
    <row r="1046289" customFormat="false" ht="12.8" hidden="false" customHeight="true" outlineLevel="0" collapsed="false"/>
    <row r="1046290" customFormat="false" ht="12.8" hidden="false" customHeight="true" outlineLevel="0" collapsed="false"/>
    <row r="1046291" customFormat="false" ht="12.8" hidden="false" customHeight="true" outlineLevel="0" collapsed="false"/>
    <row r="1046292" customFormat="false" ht="12.8" hidden="false" customHeight="true" outlineLevel="0" collapsed="false"/>
    <row r="1046293" customFormat="false" ht="12.8" hidden="false" customHeight="true" outlineLevel="0" collapsed="false"/>
    <row r="1046294" customFormat="false" ht="12.8" hidden="false" customHeight="true" outlineLevel="0" collapsed="false"/>
    <row r="1046295" customFormat="false" ht="12.8" hidden="false" customHeight="true" outlineLevel="0" collapsed="false"/>
    <row r="1046296" customFormat="false" ht="12.8" hidden="false" customHeight="true" outlineLevel="0" collapsed="false"/>
    <row r="1046297" customFormat="false" ht="12.8" hidden="false" customHeight="true" outlineLevel="0" collapsed="false"/>
    <row r="1046298" customFormat="false" ht="12.8" hidden="false" customHeight="true" outlineLevel="0" collapsed="false"/>
    <row r="1046299" customFormat="false" ht="12.8" hidden="false" customHeight="true" outlineLevel="0" collapsed="false"/>
    <row r="1046300" customFormat="false" ht="12.8" hidden="false" customHeight="true" outlineLevel="0" collapsed="false"/>
    <row r="1046301" customFormat="false" ht="12.8" hidden="false" customHeight="true" outlineLevel="0" collapsed="false"/>
    <row r="1046302" customFormat="false" ht="12.8" hidden="false" customHeight="true" outlineLevel="0" collapsed="false"/>
    <row r="1046303" customFormat="false" ht="12.8" hidden="false" customHeight="true" outlineLevel="0" collapsed="false"/>
    <row r="1046304" customFormat="false" ht="12.8" hidden="false" customHeight="true" outlineLevel="0" collapsed="false"/>
    <row r="1046305" customFormat="false" ht="12.8" hidden="false" customHeight="true" outlineLevel="0" collapsed="false"/>
    <row r="1046306" customFormat="false" ht="12.8" hidden="false" customHeight="true" outlineLevel="0" collapsed="false"/>
    <row r="1046307" customFormat="false" ht="12.8" hidden="false" customHeight="true" outlineLevel="0" collapsed="false"/>
    <row r="1046308" customFormat="false" ht="12.8" hidden="false" customHeight="true" outlineLevel="0" collapsed="false"/>
    <row r="1046309" customFormat="false" ht="12.8" hidden="false" customHeight="true" outlineLevel="0" collapsed="false"/>
    <row r="1046310" customFormat="false" ht="12.8" hidden="false" customHeight="true" outlineLevel="0" collapsed="false"/>
    <row r="1046311" customFormat="false" ht="12.8" hidden="false" customHeight="true" outlineLevel="0" collapsed="false"/>
    <row r="1046312" customFormat="false" ht="12.8" hidden="false" customHeight="true" outlineLevel="0" collapsed="false"/>
    <row r="1046313" customFormat="false" ht="12.8" hidden="false" customHeight="true" outlineLevel="0" collapsed="false"/>
    <row r="1046314" customFormat="false" ht="12.8" hidden="false" customHeight="true" outlineLevel="0" collapsed="false"/>
    <row r="1046315" customFormat="false" ht="12.8" hidden="false" customHeight="true" outlineLevel="0" collapsed="false"/>
    <row r="1046316" customFormat="false" ht="12.8" hidden="false" customHeight="true" outlineLevel="0" collapsed="false"/>
    <row r="1046317" customFormat="false" ht="12.8" hidden="false" customHeight="true" outlineLevel="0" collapsed="false"/>
    <row r="1046318" customFormat="false" ht="12.8" hidden="false" customHeight="true" outlineLevel="0" collapsed="false"/>
    <row r="1046319" customFormat="false" ht="12.8" hidden="false" customHeight="true" outlineLevel="0" collapsed="false"/>
    <row r="1046320" customFormat="false" ht="12.8" hidden="false" customHeight="true" outlineLevel="0" collapsed="false"/>
    <row r="1046321" customFormat="false" ht="12.8" hidden="false" customHeight="true" outlineLevel="0" collapsed="false"/>
    <row r="1046322" customFormat="false" ht="12.8" hidden="false" customHeight="true" outlineLevel="0" collapsed="false"/>
    <row r="1046323" customFormat="false" ht="12.8" hidden="false" customHeight="true" outlineLevel="0" collapsed="false"/>
    <row r="1046324" customFormat="false" ht="12.8" hidden="false" customHeight="true" outlineLevel="0" collapsed="false"/>
    <row r="1046325" customFormat="false" ht="12.8" hidden="false" customHeight="true" outlineLevel="0" collapsed="false"/>
    <row r="1046326" customFormat="false" ht="12.8" hidden="false" customHeight="true" outlineLevel="0" collapsed="false"/>
    <row r="1046327" customFormat="false" ht="12.8" hidden="false" customHeight="true" outlineLevel="0" collapsed="false"/>
    <row r="1046328" customFormat="false" ht="12.8" hidden="false" customHeight="true" outlineLevel="0" collapsed="false"/>
    <row r="1046329" customFormat="false" ht="12.8" hidden="false" customHeight="true" outlineLevel="0" collapsed="false"/>
    <row r="1046330" customFormat="false" ht="12.8" hidden="false" customHeight="true" outlineLevel="0" collapsed="false"/>
    <row r="1046331" customFormat="false" ht="12.8" hidden="false" customHeight="true" outlineLevel="0" collapsed="false"/>
    <row r="1046332" customFormat="false" ht="12.8" hidden="false" customHeight="true" outlineLevel="0" collapsed="false"/>
    <row r="1046333" customFormat="false" ht="12.8" hidden="false" customHeight="true" outlineLevel="0" collapsed="false"/>
    <row r="1046334" customFormat="false" ht="12.8" hidden="false" customHeight="true" outlineLevel="0" collapsed="false"/>
    <row r="1046335" customFormat="false" ht="12.8" hidden="false" customHeight="true" outlineLevel="0" collapsed="false"/>
    <row r="1046336" customFormat="false" ht="12.8" hidden="false" customHeight="true" outlineLevel="0" collapsed="false"/>
    <row r="1046337" customFormat="false" ht="12.8" hidden="false" customHeight="true" outlineLevel="0" collapsed="false"/>
    <row r="1046338" customFormat="false" ht="12.8" hidden="false" customHeight="true" outlineLevel="0" collapsed="false"/>
    <row r="1046339" customFormat="false" ht="12.8" hidden="false" customHeight="true" outlineLevel="0" collapsed="false"/>
    <row r="1046340" customFormat="false" ht="12.8" hidden="false" customHeight="true" outlineLevel="0" collapsed="false"/>
    <row r="1046341" customFormat="false" ht="12.8" hidden="false" customHeight="true" outlineLevel="0" collapsed="false"/>
    <row r="1046342" customFormat="false" ht="12.8" hidden="false" customHeight="true" outlineLevel="0" collapsed="false"/>
    <row r="1046343" customFormat="false" ht="12.8" hidden="false" customHeight="true" outlineLevel="0" collapsed="false"/>
    <row r="1046344" customFormat="false" ht="12.8" hidden="false" customHeight="true" outlineLevel="0" collapsed="false"/>
    <row r="1046345" customFormat="false" ht="12.8" hidden="false" customHeight="true" outlineLevel="0" collapsed="false"/>
    <row r="1046346" customFormat="false" ht="12.8" hidden="false" customHeight="true" outlineLevel="0" collapsed="false"/>
    <row r="1046347" customFormat="false" ht="12.8" hidden="false" customHeight="true" outlineLevel="0" collapsed="false"/>
    <row r="1046348" customFormat="false" ht="12.8" hidden="false" customHeight="true" outlineLevel="0" collapsed="false"/>
    <row r="1046349" customFormat="false" ht="12.8" hidden="false" customHeight="true" outlineLevel="0" collapsed="false"/>
    <row r="1046350" customFormat="false" ht="12.8" hidden="false" customHeight="true" outlineLevel="0" collapsed="false"/>
    <row r="1046351" customFormat="false" ht="12.8" hidden="false" customHeight="true" outlineLevel="0" collapsed="false"/>
    <row r="1046352" customFormat="false" ht="12.8" hidden="false" customHeight="true" outlineLevel="0" collapsed="false"/>
    <row r="1046353" customFormat="false" ht="12.8" hidden="false" customHeight="true" outlineLevel="0" collapsed="false"/>
    <row r="1046354" customFormat="false" ht="12.8" hidden="false" customHeight="true" outlineLevel="0" collapsed="false"/>
    <row r="1046355" customFormat="false" ht="12.8" hidden="false" customHeight="true" outlineLevel="0" collapsed="false"/>
    <row r="1046356" customFormat="false" ht="12.8" hidden="false" customHeight="true" outlineLevel="0" collapsed="false"/>
    <row r="1046357" customFormat="false" ht="12.8" hidden="false" customHeight="true" outlineLevel="0" collapsed="false"/>
    <row r="1046358" customFormat="false" ht="12.8" hidden="false" customHeight="true" outlineLevel="0" collapsed="false"/>
    <row r="1046359" customFormat="false" ht="12.8" hidden="false" customHeight="true" outlineLevel="0" collapsed="false"/>
    <row r="1046360" customFormat="false" ht="12.8" hidden="false" customHeight="true" outlineLevel="0" collapsed="false"/>
    <row r="1046361" customFormat="false" ht="12.8" hidden="false" customHeight="true" outlineLevel="0" collapsed="false"/>
    <row r="1046362" customFormat="false" ht="12.8" hidden="false" customHeight="true" outlineLevel="0" collapsed="false"/>
    <row r="1046363" customFormat="false" ht="12.8" hidden="false" customHeight="true" outlineLevel="0" collapsed="false"/>
    <row r="1046364" customFormat="false" ht="12.8" hidden="false" customHeight="true" outlineLevel="0" collapsed="false"/>
    <row r="1046365" customFormat="false" ht="12.8" hidden="false" customHeight="true" outlineLevel="0" collapsed="false"/>
    <row r="1046366" customFormat="false" ht="12.8" hidden="false" customHeight="true" outlineLevel="0" collapsed="false"/>
    <row r="1046367" customFormat="false" ht="12.8" hidden="false" customHeight="true" outlineLevel="0" collapsed="false"/>
    <row r="1046368" customFormat="false" ht="12.8" hidden="false" customHeight="true" outlineLevel="0" collapsed="false"/>
    <row r="1046369" customFormat="false" ht="12.8" hidden="false" customHeight="true" outlineLevel="0" collapsed="false"/>
    <row r="1046370" customFormat="false" ht="12.8" hidden="false" customHeight="true" outlineLevel="0" collapsed="false"/>
    <row r="1046371" customFormat="false" ht="12.8" hidden="false" customHeight="true" outlineLevel="0" collapsed="false"/>
    <row r="1046372" customFormat="false" ht="12.8" hidden="false" customHeight="true" outlineLevel="0" collapsed="false"/>
    <row r="1046373" customFormat="false" ht="12.8" hidden="false" customHeight="true" outlineLevel="0" collapsed="false"/>
    <row r="1046374" customFormat="false" ht="12.8" hidden="false" customHeight="true" outlineLevel="0" collapsed="false"/>
    <row r="1046375" customFormat="false" ht="12.8" hidden="false" customHeight="true" outlineLevel="0" collapsed="false"/>
    <row r="1046376" customFormat="false" ht="12.8" hidden="false" customHeight="true" outlineLevel="0" collapsed="false"/>
    <row r="1046377" customFormat="false" ht="12.8" hidden="false" customHeight="true" outlineLevel="0" collapsed="false"/>
    <row r="1046378" customFormat="false" ht="12.8" hidden="false" customHeight="true" outlineLevel="0" collapsed="false"/>
    <row r="1046379" customFormat="false" ht="12.8" hidden="false" customHeight="true" outlineLevel="0" collapsed="false"/>
    <row r="1046380" customFormat="false" ht="12.8" hidden="false" customHeight="true" outlineLevel="0" collapsed="false"/>
    <row r="1046381" customFormat="false" ht="12.8" hidden="false" customHeight="true" outlineLevel="0" collapsed="false"/>
    <row r="1046382" customFormat="false" ht="12.8" hidden="false" customHeight="true" outlineLevel="0" collapsed="false"/>
    <row r="1046383" customFormat="false" ht="12.8" hidden="false" customHeight="true" outlineLevel="0" collapsed="false"/>
    <row r="1046384" customFormat="false" ht="12.8" hidden="false" customHeight="true" outlineLevel="0" collapsed="false"/>
    <row r="1046385" customFormat="false" ht="12.8" hidden="false" customHeight="true" outlineLevel="0" collapsed="false"/>
    <row r="1046386" customFormat="false" ht="12.8" hidden="false" customHeight="true" outlineLevel="0" collapsed="false"/>
    <row r="1046387" customFormat="false" ht="12.8" hidden="false" customHeight="true" outlineLevel="0" collapsed="false"/>
    <row r="1046388" customFormat="false" ht="12.8" hidden="false" customHeight="true" outlineLevel="0" collapsed="false"/>
    <row r="1046389" customFormat="false" ht="12.8" hidden="false" customHeight="true" outlineLevel="0" collapsed="false"/>
    <row r="1046390" customFormat="false" ht="12.8" hidden="false" customHeight="true" outlineLevel="0" collapsed="false"/>
    <row r="1046391" customFormat="false" ht="12.8" hidden="false" customHeight="true" outlineLevel="0" collapsed="false"/>
    <row r="1046392" customFormat="false" ht="12.8" hidden="false" customHeight="true" outlineLevel="0" collapsed="false"/>
    <row r="1046393" customFormat="false" ht="12.8" hidden="false" customHeight="true" outlineLevel="0" collapsed="false"/>
    <row r="1046394" customFormat="false" ht="12.8" hidden="false" customHeight="true" outlineLevel="0" collapsed="false"/>
    <row r="1046395" customFormat="false" ht="12.8" hidden="false" customHeight="true" outlineLevel="0" collapsed="false"/>
    <row r="1046396" customFormat="false" ht="12.8" hidden="false" customHeight="true" outlineLevel="0" collapsed="false"/>
    <row r="1046397" customFormat="false" ht="12.8" hidden="false" customHeight="true" outlineLevel="0" collapsed="false"/>
    <row r="1046398" customFormat="false" ht="12.8" hidden="false" customHeight="true" outlineLevel="0" collapsed="false"/>
    <row r="1046399" customFormat="false" ht="12.8" hidden="false" customHeight="true" outlineLevel="0" collapsed="false"/>
    <row r="1046400" customFormat="false" ht="12.8" hidden="false" customHeight="true" outlineLevel="0" collapsed="false"/>
    <row r="1046401" customFormat="false" ht="12.8" hidden="false" customHeight="true" outlineLevel="0" collapsed="false"/>
    <row r="1046402" customFormat="false" ht="12.8" hidden="false" customHeight="true" outlineLevel="0" collapsed="false"/>
    <row r="1046403" customFormat="false" ht="12.8" hidden="false" customHeight="true" outlineLevel="0" collapsed="false"/>
    <row r="1046404" customFormat="false" ht="12.8" hidden="false" customHeight="true" outlineLevel="0" collapsed="false"/>
    <row r="1046405" customFormat="false" ht="12.8" hidden="false" customHeight="true" outlineLevel="0" collapsed="false"/>
    <row r="1046406" customFormat="false" ht="12.8" hidden="false" customHeight="true" outlineLevel="0" collapsed="false"/>
    <row r="1046407" customFormat="false" ht="12.8" hidden="false" customHeight="true" outlineLevel="0" collapsed="false"/>
    <row r="1046408" customFormat="false" ht="12.8" hidden="false" customHeight="true" outlineLevel="0" collapsed="false"/>
    <row r="1046409" customFormat="false" ht="12.8" hidden="false" customHeight="true" outlineLevel="0" collapsed="false"/>
    <row r="1046410" customFormat="false" ht="12.8" hidden="false" customHeight="true" outlineLevel="0" collapsed="false"/>
    <row r="1046411" customFormat="false" ht="12.8" hidden="false" customHeight="true" outlineLevel="0" collapsed="false"/>
    <row r="1046412" customFormat="false" ht="12.8" hidden="false" customHeight="true" outlineLevel="0" collapsed="false"/>
    <row r="1046413" customFormat="false" ht="12.8" hidden="false" customHeight="true" outlineLevel="0" collapsed="false"/>
    <row r="1046414" customFormat="false" ht="12.8" hidden="false" customHeight="true" outlineLevel="0" collapsed="false"/>
    <row r="1046415" customFormat="false" ht="12.8" hidden="false" customHeight="true" outlineLevel="0" collapsed="false"/>
    <row r="1046416" customFormat="false" ht="12.8" hidden="false" customHeight="true" outlineLevel="0" collapsed="false"/>
    <row r="1046417" customFormat="false" ht="12.8" hidden="false" customHeight="true" outlineLevel="0" collapsed="false"/>
    <row r="1046418" customFormat="false" ht="12.8" hidden="false" customHeight="true" outlineLevel="0" collapsed="false"/>
    <row r="1046419" customFormat="false" ht="12.8" hidden="false" customHeight="true" outlineLevel="0" collapsed="false"/>
    <row r="1046420" customFormat="false" ht="12.8" hidden="false" customHeight="true" outlineLevel="0" collapsed="false"/>
    <row r="1046421" customFormat="false" ht="12.8" hidden="false" customHeight="true" outlineLevel="0" collapsed="false"/>
    <row r="1046422" customFormat="false" ht="12.8" hidden="false" customHeight="true" outlineLevel="0" collapsed="false"/>
    <row r="1046423" customFormat="false" ht="12.8" hidden="false" customHeight="true" outlineLevel="0" collapsed="false"/>
    <row r="1046424" customFormat="false" ht="12.8" hidden="false" customHeight="true" outlineLevel="0" collapsed="false"/>
    <row r="1046425" customFormat="false" ht="12.8" hidden="false" customHeight="true" outlineLevel="0" collapsed="false"/>
    <row r="1046426" customFormat="false" ht="12.8" hidden="false" customHeight="true" outlineLevel="0" collapsed="false"/>
    <row r="1046427" customFormat="false" ht="12.8" hidden="false" customHeight="true" outlineLevel="0" collapsed="false"/>
    <row r="1046428" customFormat="false" ht="12.8" hidden="false" customHeight="true" outlineLevel="0" collapsed="false"/>
    <row r="1046429" customFormat="false" ht="12.8" hidden="false" customHeight="true" outlineLevel="0" collapsed="false"/>
    <row r="1046430" customFormat="false" ht="12.8" hidden="false" customHeight="true" outlineLevel="0" collapsed="false"/>
    <row r="1046431" customFormat="false" ht="12.8" hidden="false" customHeight="true" outlineLevel="0" collapsed="false"/>
    <row r="1046432" customFormat="false" ht="12.8" hidden="false" customHeight="true" outlineLevel="0" collapsed="false"/>
    <row r="1046433" customFormat="false" ht="12.8" hidden="false" customHeight="true" outlineLevel="0" collapsed="false"/>
    <row r="1046434" customFormat="false" ht="12.8" hidden="false" customHeight="true" outlineLevel="0" collapsed="false"/>
    <row r="1046435" customFormat="false" ht="12.8" hidden="false" customHeight="true" outlineLevel="0" collapsed="false"/>
    <row r="1046436" customFormat="false" ht="12.8" hidden="false" customHeight="true" outlineLevel="0" collapsed="false"/>
    <row r="1046437" customFormat="false" ht="12.8" hidden="false" customHeight="true" outlineLevel="0" collapsed="false"/>
    <row r="1046438" customFormat="false" ht="12.8" hidden="false" customHeight="true" outlineLevel="0" collapsed="false"/>
    <row r="1046439" customFormat="false" ht="12.8" hidden="false" customHeight="true" outlineLevel="0" collapsed="false"/>
    <row r="1046440" customFormat="false" ht="12.8" hidden="false" customHeight="true" outlineLevel="0" collapsed="false"/>
    <row r="1046441" customFormat="false" ht="12.8" hidden="false" customHeight="true" outlineLevel="0" collapsed="false"/>
    <row r="1046442" customFormat="false" ht="12.8" hidden="false" customHeight="true" outlineLevel="0" collapsed="false"/>
    <row r="1046443" customFormat="false" ht="12.8" hidden="false" customHeight="true" outlineLevel="0" collapsed="false"/>
    <row r="1046444" customFormat="false" ht="12.8" hidden="false" customHeight="true" outlineLevel="0" collapsed="false"/>
    <row r="1046445" customFormat="false" ht="12.8" hidden="false" customHeight="true" outlineLevel="0" collapsed="false"/>
    <row r="1046446" customFormat="false" ht="12.8" hidden="false" customHeight="true" outlineLevel="0" collapsed="false"/>
    <row r="1046447" customFormat="false" ht="12.8" hidden="false" customHeight="true" outlineLevel="0" collapsed="false"/>
    <row r="1046448" customFormat="false" ht="12.8" hidden="false" customHeight="true" outlineLevel="0" collapsed="false"/>
    <row r="1046449" customFormat="false" ht="12.8" hidden="false" customHeight="true" outlineLevel="0" collapsed="false"/>
    <row r="1046450" customFormat="false" ht="12.8" hidden="false" customHeight="true" outlineLevel="0" collapsed="false"/>
    <row r="1046451" customFormat="false" ht="12.8" hidden="false" customHeight="true" outlineLevel="0" collapsed="false"/>
    <row r="1046452" customFormat="false" ht="12.8" hidden="false" customHeight="true" outlineLevel="0" collapsed="false"/>
    <row r="1046453" customFormat="false" ht="12.8" hidden="false" customHeight="true" outlineLevel="0" collapsed="false"/>
    <row r="1046454" customFormat="false" ht="12.8" hidden="false" customHeight="true" outlineLevel="0" collapsed="false"/>
    <row r="1046455" customFormat="false" ht="12.8" hidden="false" customHeight="true" outlineLevel="0" collapsed="false"/>
    <row r="1046456" customFormat="false" ht="12.8" hidden="false" customHeight="true" outlineLevel="0" collapsed="false"/>
    <row r="1046457" customFormat="false" ht="12.8" hidden="false" customHeight="true" outlineLevel="0" collapsed="false"/>
    <row r="1046458" customFormat="false" ht="12.8" hidden="false" customHeight="true" outlineLevel="0" collapsed="false"/>
    <row r="1046459" customFormat="false" ht="12.8" hidden="false" customHeight="true" outlineLevel="0" collapsed="false"/>
    <row r="1046460" customFormat="false" ht="12.8" hidden="false" customHeight="true" outlineLevel="0" collapsed="false"/>
    <row r="1046461" customFormat="false" ht="12.8" hidden="false" customHeight="true" outlineLevel="0" collapsed="false"/>
    <row r="1046462" customFormat="false" ht="12.8" hidden="false" customHeight="true" outlineLevel="0" collapsed="false"/>
    <row r="1046463" customFormat="false" ht="12.8" hidden="false" customHeight="true" outlineLevel="0" collapsed="false"/>
    <row r="1046464" customFormat="false" ht="12.8" hidden="false" customHeight="true" outlineLevel="0" collapsed="false"/>
    <row r="1046465" customFormat="false" ht="12.8" hidden="false" customHeight="true" outlineLevel="0" collapsed="false"/>
    <row r="1046466" customFormat="false" ht="12.8" hidden="false" customHeight="true" outlineLevel="0" collapsed="false"/>
    <row r="1046467" customFormat="false" ht="12.8" hidden="false" customHeight="true" outlineLevel="0" collapsed="false"/>
    <row r="1046468" customFormat="false" ht="12.8" hidden="false" customHeight="true" outlineLevel="0" collapsed="false"/>
    <row r="1046469" customFormat="false" ht="12.8" hidden="false" customHeight="true" outlineLevel="0" collapsed="false"/>
    <row r="1046470" customFormat="false" ht="12.8" hidden="false" customHeight="true" outlineLevel="0" collapsed="false"/>
    <row r="1046471" customFormat="false" ht="12.8" hidden="false" customHeight="true" outlineLevel="0" collapsed="false"/>
    <row r="1046472" customFormat="false" ht="12.8" hidden="false" customHeight="true" outlineLevel="0" collapsed="false"/>
    <row r="1046473" customFormat="false" ht="12.8" hidden="false" customHeight="true" outlineLevel="0" collapsed="false"/>
    <row r="1046474" customFormat="false" ht="12.8" hidden="false" customHeight="true" outlineLevel="0" collapsed="false"/>
    <row r="1046475" customFormat="false" ht="12.8" hidden="false" customHeight="true" outlineLevel="0" collapsed="false"/>
    <row r="1046476" customFormat="false" ht="12.8" hidden="false" customHeight="true" outlineLevel="0" collapsed="false"/>
    <row r="1046477" customFormat="false" ht="12.8" hidden="false" customHeight="true" outlineLevel="0" collapsed="false"/>
    <row r="1046478" customFormat="false" ht="12.8" hidden="false" customHeight="true" outlineLevel="0" collapsed="false"/>
    <row r="1046479" customFormat="false" ht="12.8" hidden="false" customHeight="true" outlineLevel="0" collapsed="false"/>
    <row r="1046480" customFormat="false" ht="12.8" hidden="false" customHeight="true" outlineLevel="0" collapsed="false"/>
    <row r="1046481" customFormat="false" ht="12.8" hidden="false" customHeight="true" outlineLevel="0" collapsed="false"/>
    <row r="1046482" customFormat="false" ht="12.8" hidden="false" customHeight="true" outlineLevel="0" collapsed="false"/>
    <row r="1046483" customFormat="false" ht="12.8" hidden="false" customHeight="true" outlineLevel="0" collapsed="false"/>
    <row r="1046484" customFormat="false" ht="12.8" hidden="false" customHeight="true" outlineLevel="0" collapsed="false"/>
    <row r="1046485" customFormat="false" ht="12.8" hidden="false" customHeight="true" outlineLevel="0" collapsed="false"/>
    <row r="1046486" customFormat="false" ht="12.8" hidden="false" customHeight="true" outlineLevel="0" collapsed="false"/>
    <row r="1046487" customFormat="false" ht="12.8" hidden="false" customHeight="true" outlineLevel="0" collapsed="false"/>
    <row r="1046488" customFormat="false" ht="12.8" hidden="false" customHeight="true" outlineLevel="0" collapsed="false"/>
    <row r="1046489" customFormat="false" ht="12.8" hidden="false" customHeight="true" outlineLevel="0" collapsed="false"/>
    <row r="1046490" customFormat="false" ht="12.8" hidden="false" customHeight="true" outlineLevel="0" collapsed="false"/>
    <row r="1046491" customFormat="false" ht="12.8" hidden="false" customHeight="true" outlineLevel="0" collapsed="false"/>
    <row r="1046492" customFormat="false" ht="12.8" hidden="false" customHeight="true" outlineLevel="0" collapsed="false"/>
    <row r="1046493" customFormat="false" ht="12.8" hidden="false" customHeight="true" outlineLevel="0" collapsed="false"/>
    <row r="1046494" customFormat="false" ht="12.8" hidden="false" customHeight="true" outlineLevel="0" collapsed="false"/>
    <row r="1046495" customFormat="false" ht="12.8" hidden="false" customHeight="true" outlineLevel="0" collapsed="false"/>
    <row r="1046496" customFormat="false" ht="12.8" hidden="false" customHeight="true" outlineLevel="0" collapsed="false"/>
    <row r="1046497" customFormat="false" ht="12.8" hidden="false" customHeight="true" outlineLevel="0" collapsed="false"/>
    <row r="1046498" customFormat="false" ht="12.8" hidden="false" customHeight="true" outlineLevel="0" collapsed="false"/>
    <row r="1046499" customFormat="false" ht="12.8" hidden="false" customHeight="true" outlineLevel="0" collapsed="false"/>
    <row r="1046500" customFormat="false" ht="12.8" hidden="false" customHeight="true" outlineLevel="0" collapsed="false"/>
    <row r="1046501" customFormat="false" ht="12.8" hidden="false" customHeight="true" outlineLevel="0" collapsed="false"/>
    <row r="1046502" customFormat="false" ht="12.8" hidden="false" customHeight="true" outlineLevel="0" collapsed="false"/>
    <row r="1046503" customFormat="false" ht="12.8" hidden="false" customHeight="true" outlineLevel="0" collapsed="false"/>
    <row r="1046504" customFormat="false" ht="12.8" hidden="false" customHeight="true" outlineLevel="0" collapsed="false"/>
    <row r="1046505" customFormat="false" ht="12.8" hidden="false" customHeight="true" outlineLevel="0" collapsed="false"/>
    <row r="1046506" customFormat="false" ht="12.8" hidden="false" customHeight="true" outlineLevel="0" collapsed="false"/>
    <row r="1046507" customFormat="false" ht="12.8" hidden="false" customHeight="true" outlineLevel="0" collapsed="false"/>
    <row r="1046508" customFormat="false" ht="12.8" hidden="false" customHeight="true" outlineLevel="0" collapsed="false"/>
    <row r="1046509" customFormat="false" ht="12.8" hidden="false" customHeight="true" outlineLevel="0" collapsed="false"/>
    <row r="1046510" customFormat="false" ht="12.8" hidden="false" customHeight="true" outlineLevel="0" collapsed="false"/>
    <row r="1046511" customFormat="false" ht="12.8" hidden="false" customHeight="true" outlineLevel="0" collapsed="false"/>
    <row r="1046512" customFormat="false" ht="12.8" hidden="false" customHeight="true" outlineLevel="0" collapsed="false"/>
    <row r="1046513" customFormat="false" ht="12.8" hidden="false" customHeight="true" outlineLevel="0" collapsed="false"/>
    <row r="1046514" customFormat="false" ht="12.8" hidden="false" customHeight="true" outlineLevel="0" collapsed="false"/>
    <row r="1046515" customFormat="false" ht="12.8" hidden="false" customHeight="true" outlineLevel="0" collapsed="false"/>
    <row r="1046516" customFormat="false" ht="12.8" hidden="false" customHeight="true" outlineLevel="0" collapsed="false"/>
    <row r="1046517" customFormat="false" ht="12.8" hidden="false" customHeight="true" outlineLevel="0" collapsed="false"/>
    <row r="1046518" customFormat="false" ht="12.8" hidden="false" customHeight="true" outlineLevel="0" collapsed="false"/>
    <row r="1046519" customFormat="false" ht="12.8" hidden="false" customHeight="true" outlineLevel="0" collapsed="false"/>
    <row r="1046520" customFormat="false" ht="12.8" hidden="false" customHeight="true" outlineLevel="0" collapsed="false"/>
    <row r="1046521" customFormat="false" ht="12.8" hidden="false" customHeight="true" outlineLevel="0" collapsed="false"/>
    <row r="1046522" customFormat="false" ht="12.8" hidden="false" customHeight="true" outlineLevel="0" collapsed="false"/>
    <row r="1046523" customFormat="false" ht="12.8" hidden="false" customHeight="true" outlineLevel="0" collapsed="false"/>
    <row r="1046524" customFormat="false" ht="12.8" hidden="false" customHeight="true" outlineLevel="0" collapsed="false"/>
    <row r="1046525" customFormat="false" ht="12.8" hidden="false" customHeight="true" outlineLevel="0" collapsed="false"/>
    <row r="1046526" customFormat="false" ht="12.8" hidden="false" customHeight="true" outlineLevel="0" collapsed="false"/>
    <row r="1046527" customFormat="false" ht="12.8" hidden="false" customHeight="true" outlineLevel="0" collapsed="false"/>
    <row r="1046528" customFormat="false" ht="12.8" hidden="false" customHeight="true" outlineLevel="0" collapsed="false"/>
    <row r="1046529" customFormat="false" ht="12.8" hidden="false" customHeight="true" outlineLevel="0" collapsed="false"/>
    <row r="1046530" customFormat="false" ht="12.8" hidden="false" customHeight="true" outlineLevel="0" collapsed="false"/>
    <row r="1046531" customFormat="false" ht="12.8" hidden="false" customHeight="true" outlineLevel="0" collapsed="false"/>
    <row r="1046532" customFormat="false" ht="12.8" hidden="false" customHeight="true" outlineLevel="0" collapsed="false"/>
    <row r="1046533" customFormat="false" ht="12.8" hidden="false" customHeight="true" outlineLevel="0" collapsed="false"/>
    <row r="1046534" customFormat="false" ht="12.8" hidden="false" customHeight="true" outlineLevel="0" collapsed="false"/>
    <row r="1046535" customFormat="false" ht="12.8" hidden="false" customHeight="true" outlineLevel="0" collapsed="false"/>
    <row r="1046536" customFormat="false" ht="12.8" hidden="false" customHeight="true" outlineLevel="0" collapsed="false"/>
    <row r="1046537" customFormat="false" ht="12.8" hidden="false" customHeight="true" outlineLevel="0" collapsed="false"/>
    <row r="1046538" customFormat="false" ht="12.8" hidden="false" customHeight="true" outlineLevel="0" collapsed="false"/>
    <row r="1046539" customFormat="false" ht="12.8" hidden="false" customHeight="true" outlineLevel="0" collapsed="false"/>
    <row r="1046540" customFormat="false" ht="12.8" hidden="false" customHeight="true" outlineLevel="0" collapsed="false"/>
    <row r="1046541" customFormat="false" ht="12.8" hidden="false" customHeight="true" outlineLevel="0" collapsed="false"/>
    <row r="1046542" customFormat="false" ht="12.8" hidden="false" customHeight="true" outlineLevel="0" collapsed="false"/>
    <row r="1046543" customFormat="false" ht="12.8" hidden="false" customHeight="true" outlineLevel="0" collapsed="false"/>
    <row r="1046544" customFormat="false" ht="12.8" hidden="false" customHeight="true" outlineLevel="0" collapsed="false"/>
    <row r="1046545" customFormat="false" ht="12.8" hidden="false" customHeight="true" outlineLevel="0" collapsed="false"/>
    <row r="1046546" customFormat="false" ht="12.8" hidden="false" customHeight="true" outlineLevel="0" collapsed="false"/>
    <row r="1046547" customFormat="false" ht="12.8" hidden="false" customHeight="true" outlineLevel="0" collapsed="false"/>
    <row r="1046548" customFormat="false" ht="12.8" hidden="false" customHeight="true" outlineLevel="0" collapsed="false"/>
    <row r="1046549" customFormat="false" ht="12.8" hidden="false" customHeight="true" outlineLevel="0" collapsed="false"/>
    <row r="1046550" customFormat="false" ht="12.8" hidden="false" customHeight="true" outlineLevel="0" collapsed="false"/>
    <row r="1046551" customFormat="false" ht="12.8" hidden="false" customHeight="true" outlineLevel="0" collapsed="false"/>
    <row r="1046552" customFormat="false" ht="12.8" hidden="false" customHeight="true" outlineLevel="0" collapsed="false"/>
    <row r="1046553" customFormat="false" ht="12.8" hidden="false" customHeight="true" outlineLevel="0" collapsed="false"/>
    <row r="1046554" customFormat="false" ht="12.8" hidden="false" customHeight="true" outlineLevel="0" collapsed="false"/>
    <row r="1046555" customFormat="false" ht="12.8" hidden="false" customHeight="true" outlineLevel="0" collapsed="false"/>
    <row r="1046556" customFormat="false" ht="12.8" hidden="false" customHeight="true" outlineLevel="0" collapsed="false"/>
    <row r="1046557" customFormat="false" ht="12.8" hidden="false" customHeight="true" outlineLevel="0" collapsed="false"/>
    <row r="1046558" customFormat="false" ht="12.8" hidden="false" customHeight="true" outlineLevel="0" collapsed="false"/>
    <row r="1046559" customFormat="false" ht="12.8" hidden="false" customHeight="true" outlineLevel="0" collapsed="false"/>
    <row r="1046560" customFormat="false" ht="12.8" hidden="false" customHeight="true" outlineLevel="0" collapsed="false"/>
    <row r="1046561" customFormat="false" ht="12.8" hidden="false" customHeight="true" outlineLevel="0" collapsed="false"/>
    <row r="1046562" customFormat="false" ht="12.8" hidden="false" customHeight="true" outlineLevel="0" collapsed="false"/>
    <row r="1046563" customFormat="false" ht="12.8" hidden="false" customHeight="true" outlineLevel="0" collapsed="false"/>
    <row r="1046564" customFormat="false" ht="12.8" hidden="false" customHeight="true" outlineLevel="0" collapsed="false"/>
    <row r="1046565" customFormat="false" ht="12.8" hidden="false" customHeight="true" outlineLevel="0" collapsed="false"/>
    <row r="1046566" customFormat="false" ht="12.8" hidden="false" customHeight="true" outlineLevel="0" collapsed="false"/>
    <row r="1046567" customFormat="false" ht="12.8" hidden="false" customHeight="true" outlineLevel="0" collapsed="false"/>
    <row r="1046568" customFormat="false" ht="12.8" hidden="false" customHeight="true" outlineLevel="0" collapsed="false"/>
    <row r="1046569" customFormat="false" ht="12.8" hidden="false" customHeight="true" outlineLevel="0" collapsed="false"/>
    <row r="1046570" customFormat="false" ht="12.8" hidden="false" customHeight="true" outlineLevel="0" collapsed="false"/>
    <row r="1046571" customFormat="false" ht="12.8" hidden="false" customHeight="true" outlineLevel="0" collapsed="false"/>
    <row r="1046572" customFormat="false" ht="12.8" hidden="false" customHeight="true" outlineLevel="0" collapsed="false"/>
    <row r="1046573" customFormat="false" ht="12.8" hidden="false" customHeight="true" outlineLevel="0" collapsed="false"/>
    <row r="1046574" customFormat="false" ht="12.8" hidden="false" customHeight="true" outlineLevel="0" collapsed="false"/>
    <row r="1046575" customFormat="false" ht="12.8" hidden="false" customHeight="true" outlineLevel="0" collapsed="false"/>
    <row r="1046576" customFormat="false" ht="12.8" hidden="false" customHeight="true" outlineLevel="0" collapsed="false"/>
    <row r="1046577" customFormat="false" ht="12.8" hidden="false" customHeight="true" outlineLevel="0" collapsed="false"/>
    <row r="1046578" customFormat="false" ht="12.8" hidden="false" customHeight="true" outlineLevel="0" collapsed="false"/>
    <row r="1046579" customFormat="false" ht="12.8" hidden="false" customHeight="true" outlineLevel="0" collapsed="false"/>
    <row r="1046580" customFormat="false" ht="12.8" hidden="false" customHeight="true" outlineLevel="0" collapsed="false"/>
    <row r="1046581" customFormat="false" ht="12.8" hidden="false" customHeight="true" outlineLevel="0" collapsed="false"/>
    <row r="1046582" customFormat="false" ht="12.8" hidden="false" customHeight="true" outlineLevel="0" collapsed="false"/>
    <row r="1046583" customFormat="false" ht="12.8" hidden="false" customHeight="true" outlineLevel="0" collapsed="false"/>
    <row r="1046584" customFormat="false" ht="12.8" hidden="false" customHeight="true" outlineLevel="0" collapsed="false"/>
    <row r="1046585" customFormat="false" ht="12.8" hidden="false" customHeight="true" outlineLevel="0" collapsed="false"/>
    <row r="1046586" customFormat="false" ht="12.8" hidden="false" customHeight="true" outlineLevel="0" collapsed="false"/>
    <row r="1046587" customFormat="false" ht="12.8" hidden="false" customHeight="true" outlineLevel="0" collapsed="false"/>
    <row r="1046588" customFormat="false" ht="12.8" hidden="false" customHeight="true" outlineLevel="0" collapsed="false"/>
    <row r="1046589" customFormat="false" ht="12.8" hidden="false" customHeight="true" outlineLevel="0" collapsed="false"/>
    <row r="1046590" customFormat="false" ht="12.8" hidden="false" customHeight="true" outlineLevel="0" collapsed="false"/>
    <row r="1046591" customFormat="false" ht="12.8" hidden="false" customHeight="true" outlineLevel="0" collapsed="false"/>
    <row r="1046592" customFormat="false" ht="12.8" hidden="false" customHeight="true" outlineLevel="0" collapsed="false"/>
    <row r="1046593" customFormat="false" ht="12.8" hidden="false" customHeight="true" outlineLevel="0" collapsed="false"/>
    <row r="1046594" customFormat="false" ht="12.8" hidden="false" customHeight="true" outlineLevel="0" collapsed="false"/>
    <row r="1046595" customFormat="false" ht="12.8" hidden="false" customHeight="true" outlineLevel="0" collapsed="false"/>
    <row r="1046596" customFormat="false" ht="12.8" hidden="false" customHeight="true" outlineLevel="0" collapsed="false"/>
    <row r="1046597" customFormat="false" ht="12.8" hidden="false" customHeight="true" outlineLevel="0" collapsed="false"/>
    <row r="1046598" customFormat="false" ht="12.8" hidden="false" customHeight="true" outlineLevel="0" collapsed="false"/>
    <row r="1046599" customFormat="false" ht="12.8" hidden="false" customHeight="true" outlineLevel="0" collapsed="false"/>
    <row r="1046600" customFormat="false" ht="12.8" hidden="false" customHeight="true" outlineLevel="0" collapsed="false"/>
    <row r="1046601" customFormat="false" ht="12.8" hidden="false" customHeight="true" outlineLevel="0" collapsed="false"/>
    <row r="1046602" customFormat="false" ht="12.8" hidden="false" customHeight="true" outlineLevel="0" collapsed="false"/>
    <row r="1046603" customFormat="false" ht="12.8" hidden="false" customHeight="true" outlineLevel="0" collapsed="false"/>
    <row r="1046604" customFormat="false" ht="12.8" hidden="false" customHeight="true" outlineLevel="0" collapsed="false"/>
    <row r="1046605" customFormat="false" ht="12.8" hidden="false" customHeight="true" outlineLevel="0" collapsed="false"/>
    <row r="1046606" customFormat="false" ht="12.8" hidden="false" customHeight="true" outlineLevel="0" collapsed="false"/>
    <row r="1046607" customFormat="false" ht="12.8" hidden="false" customHeight="true" outlineLevel="0" collapsed="false"/>
    <row r="1046608" customFormat="false" ht="12.8" hidden="false" customHeight="true" outlineLevel="0" collapsed="false"/>
    <row r="1046609" customFormat="false" ht="12.8" hidden="false" customHeight="true" outlineLevel="0" collapsed="false"/>
    <row r="1046610" customFormat="false" ht="12.8" hidden="false" customHeight="true" outlineLevel="0" collapsed="false"/>
    <row r="1046611" customFormat="false" ht="12.8" hidden="false" customHeight="true" outlineLevel="0" collapsed="false"/>
    <row r="1046612" customFormat="false" ht="12.8" hidden="false" customHeight="true" outlineLevel="0" collapsed="false"/>
    <row r="1046613" customFormat="false" ht="12.8" hidden="false" customHeight="true" outlineLevel="0" collapsed="false"/>
    <row r="1046614" customFormat="false" ht="12.8" hidden="false" customHeight="true" outlineLevel="0" collapsed="false"/>
    <row r="1046615" customFormat="false" ht="12.8" hidden="false" customHeight="true" outlineLevel="0" collapsed="false"/>
    <row r="1046616" customFormat="false" ht="12.8" hidden="false" customHeight="true" outlineLevel="0" collapsed="false"/>
    <row r="1046617" customFormat="false" ht="12.8" hidden="false" customHeight="true" outlineLevel="0" collapsed="false"/>
    <row r="1046618" customFormat="false" ht="12.8" hidden="false" customHeight="true" outlineLevel="0" collapsed="false"/>
    <row r="1046619" customFormat="false" ht="12.8" hidden="false" customHeight="true" outlineLevel="0" collapsed="false"/>
    <row r="1046620" customFormat="false" ht="12.8" hidden="false" customHeight="true" outlineLevel="0" collapsed="false"/>
    <row r="1046621" customFormat="false" ht="12.8" hidden="false" customHeight="true" outlineLevel="0" collapsed="false"/>
    <row r="1046622" customFormat="false" ht="12.8" hidden="false" customHeight="true" outlineLevel="0" collapsed="false"/>
    <row r="1046623" customFormat="false" ht="12.8" hidden="false" customHeight="true" outlineLevel="0" collapsed="false"/>
    <row r="1046624" customFormat="false" ht="12.8" hidden="false" customHeight="true" outlineLevel="0" collapsed="false"/>
    <row r="1046625" customFormat="false" ht="12.8" hidden="false" customHeight="true" outlineLevel="0" collapsed="false"/>
    <row r="1046626" customFormat="false" ht="12.8" hidden="false" customHeight="true" outlineLevel="0" collapsed="false"/>
    <row r="1046627" customFormat="false" ht="12.8" hidden="false" customHeight="true" outlineLevel="0" collapsed="false"/>
    <row r="1046628" customFormat="false" ht="12.8" hidden="false" customHeight="true" outlineLevel="0" collapsed="false"/>
    <row r="1046629" customFormat="false" ht="12.8" hidden="false" customHeight="true" outlineLevel="0" collapsed="false"/>
    <row r="1046630" customFormat="false" ht="12.8" hidden="false" customHeight="true" outlineLevel="0" collapsed="false"/>
    <row r="1046631" customFormat="false" ht="12.8" hidden="false" customHeight="true" outlineLevel="0" collapsed="false"/>
    <row r="1046632" customFormat="false" ht="12.8" hidden="false" customHeight="true" outlineLevel="0" collapsed="false"/>
    <row r="1046633" customFormat="false" ht="12.8" hidden="false" customHeight="true" outlineLevel="0" collapsed="false"/>
    <row r="1046634" customFormat="false" ht="12.8" hidden="false" customHeight="true" outlineLevel="0" collapsed="false"/>
    <row r="1046635" customFormat="false" ht="12.8" hidden="false" customHeight="true" outlineLevel="0" collapsed="false"/>
    <row r="1046636" customFormat="false" ht="12.8" hidden="false" customHeight="true" outlineLevel="0" collapsed="false"/>
    <row r="1046637" customFormat="false" ht="12.8" hidden="false" customHeight="true" outlineLevel="0" collapsed="false"/>
    <row r="1046638" customFormat="false" ht="12.8" hidden="false" customHeight="true" outlineLevel="0" collapsed="false"/>
    <row r="1046639" customFormat="false" ht="12.8" hidden="false" customHeight="true" outlineLevel="0" collapsed="false"/>
    <row r="1046640" customFormat="false" ht="12.8" hidden="false" customHeight="true" outlineLevel="0" collapsed="false"/>
    <row r="1046641" customFormat="false" ht="12.8" hidden="false" customHeight="true" outlineLevel="0" collapsed="false"/>
    <row r="1046642" customFormat="false" ht="12.8" hidden="false" customHeight="true" outlineLevel="0" collapsed="false"/>
    <row r="1046643" customFormat="false" ht="12.8" hidden="false" customHeight="true" outlineLevel="0" collapsed="false"/>
    <row r="1046644" customFormat="false" ht="12.8" hidden="false" customHeight="true" outlineLevel="0" collapsed="false"/>
    <row r="1046645" customFormat="false" ht="12.8" hidden="false" customHeight="true" outlineLevel="0" collapsed="false"/>
    <row r="1046646" customFormat="false" ht="12.8" hidden="false" customHeight="true" outlineLevel="0" collapsed="false"/>
    <row r="1046647" customFormat="false" ht="12.8" hidden="false" customHeight="true" outlineLevel="0" collapsed="false"/>
    <row r="1046648" customFormat="false" ht="12.8" hidden="false" customHeight="true" outlineLevel="0" collapsed="false"/>
    <row r="1046649" customFormat="false" ht="12.8" hidden="false" customHeight="true" outlineLevel="0" collapsed="false"/>
    <row r="1046650" customFormat="false" ht="12.8" hidden="false" customHeight="true" outlineLevel="0" collapsed="false"/>
    <row r="1046651" customFormat="false" ht="12.8" hidden="false" customHeight="true" outlineLevel="0" collapsed="false"/>
    <row r="1046652" customFormat="false" ht="12.8" hidden="false" customHeight="true" outlineLevel="0" collapsed="false"/>
    <row r="1046653" customFormat="false" ht="12.8" hidden="false" customHeight="true" outlineLevel="0" collapsed="false"/>
    <row r="1046654" customFormat="false" ht="12.8" hidden="false" customHeight="true" outlineLevel="0" collapsed="false"/>
    <row r="1046655" customFormat="false" ht="12.8" hidden="false" customHeight="true" outlineLevel="0" collapsed="false"/>
    <row r="1046656" customFormat="false" ht="12.8" hidden="false" customHeight="true" outlineLevel="0" collapsed="false"/>
    <row r="1046657" customFormat="false" ht="12.8" hidden="false" customHeight="true" outlineLevel="0" collapsed="false"/>
    <row r="1046658" customFormat="false" ht="12.8" hidden="false" customHeight="true" outlineLevel="0" collapsed="false"/>
    <row r="1046659" customFormat="false" ht="12.8" hidden="false" customHeight="true" outlineLevel="0" collapsed="false"/>
    <row r="1046660" customFormat="false" ht="12.8" hidden="false" customHeight="true" outlineLevel="0" collapsed="false"/>
    <row r="1046661" customFormat="false" ht="12.8" hidden="false" customHeight="true" outlineLevel="0" collapsed="false"/>
    <row r="1046662" customFormat="false" ht="12.8" hidden="false" customHeight="true" outlineLevel="0" collapsed="false"/>
    <row r="1046663" customFormat="false" ht="12.8" hidden="false" customHeight="true" outlineLevel="0" collapsed="false"/>
    <row r="1046664" customFormat="false" ht="12.8" hidden="false" customHeight="true" outlineLevel="0" collapsed="false"/>
    <row r="1046665" customFormat="false" ht="12.8" hidden="false" customHeight="true" outlineLevel="0" collapsed="false"/>
    <row r="1046666" customFormat="false" ht="12.8" hidden="false" customHeight="true" outlineLevel="0" collapsed="false"/>
    <row r="1046667" customFormat="false" ht="12.8" hidden="false" customHeight="true" outlineLevel="0" collapsed="false"/>
    <row r="1046668" customFormat="false" ht="12.8" hidden="false" customHeight="true" outlineLevel="0" collapsed="false"/>
    <row r="1046669" customFormat="false" ht="12.8" hidden="false" customHeight="true" outlineLevel="0" collapsed="false"/>
    <row r="1046670" customFormat="false" ht="12.8" hidden="false" customHeight="true" outlineLevel="0" collapsed="false"/>
    <row r="1046671" customFormat="false" ht="12.8" hidden="false" customHeight="true" outlineLevel="0" collapsed="false"/>
    <row r="1046672" customFormat="false" ht="12.8" hidden="false" customHeight="true" outlineLevel="0" collapsed="false"/>
    <row r="1046673" customFormat="false" ht="12.8" hidden="false" customHeight="true" outlineLevel="0" collapsed="false"/>
    <row r="1046674" customFormat="false" ht="12.8" hidden="false" customHeight="true" outlineLevel="0" collapsed="false"/>
    <row r="1046675" customFormat="false" ht="12.8" hidden="false" customHeight="true" outlineLevel="0" collapsed="false"/>
    <row r="1046676" customFormat="false" ht="12.8" hidden="false" customHeight="true" outlineLevel="0" collapsed="false"/>
    <row r="1046677" customFormat="false" ht="12.8" hidden="false" customHeight="true" outlineLevel="0" collapsed="false"/>
    <row r="1046678" customFormat="false" ht="12.8" hidden="false" customHeight="true" outlineLevel="0" collapsed="false"/>
    <row r="1046679" customFormat="false" ht="12.8" hidden="false" customHeight="true" outlineLevel="0" collapsed="false"/>
    <row r="1046680" customFormat="false" ht="12.8" hidden="false" customHeight="true" outlineLevel="0" collapsed="false"/>
    <row r="1046681" customFormat="false" ht="12.8" hidden="false" customHeight="true" outlineLevel="0" collapsed="false"/>
    <row r="1046682" customFormat="false" ht="12.8" hidden="false" customHeight="true" outlineLevel="0" collapsed="false"/>
    <row r="1046683" customFormat="false" ht="12.8" hidden="false" customHeight="true" outlineLevel="0" collapsed="false"/>
    <row r="1046684" customFormat="false" ht="12.8" hidden="false" customHeight="true" outlineLevel="0" collapsed="false"/>
    <row r="1046685" customFormat="false" ht="12.8" hidden="false" customHeight="true" outlineLevel="0" collapsed="false"/>
    <row r="1046686" customFormat="false" ht="12.8" hidden="false" customHeight="true" outlineLevel="0" collapsed="false"/>
    <row r="1046687" customFormat="false" ht="12.8" hidden="false" customHeight="true" outlineLevel="0" collapsed="false"/>
    <row r="1046688" customFormat="false" ht="12.8" hidden="false" customHeight="true" outlineLevel="0" collapsed="false"/>
    <row r="1046689" customFormat="false" ht="12.8" hidden="false" customHeight="true" outlineLevel="0" collapsed="false"/>
    <row r="1046690" customFormat="false" ht="12.8" hidden="false" customHeight="true" outlineLevel="0" collapsed="false"/>
    <row r="1046691" customFormat="false" ht="12.8" hidden="false" customHeight="true" outlineLevel="0" collapsed="false"/>
    <row r="1046692" customFormat="false" ht="12.8" hidden="false" customHeight="true" outlineLevel="0" collapsed="false"/>
    <row r="1046693" customFormat="false" ht="12.8" hidden="false" customHeight="true" outlineLevel="0" collapsed="false"/>
    <row r="1046694" customFormat="false" ht="12.8" hidden="false" customHeight="true" outlineLevel="0" collapsed="false"/>
    <row r="1046695" customFormat="false" ht="12.8" hidden="false" customHeight="true" outlineLevel="0" collapsed="false"/>
    <row r="1046696" customFormat="false" ht="12.8" hidden="false" customHeight="true" outlineLevel="0" collapsed="false"/>
    <row r="1046697" customFormat="false" ht="12.8" hidden="false" customHeight="true" outlineLevel="0" collapsed="false"/>
    <row r="1046698" customFormat="false" ht="12.8" hidden="false" customHeight="true" outlineLevel="0" collapsed="false"/>
    <row r="1046699" customFormat="false" ht="12.8" hidden="false" customHeight="true" outlineLevel="0" collapsed="false"/>
    <row r="1046700" customFormat="false" ht="12.8" hidden="false" customHeight="true" outlineLevel="0" collapsed="false"/>
    <row r="1046701" customFormat="false" ht="12.8" hidden="false" customHeight="true" outlineLevel="0" collapsed="false"/>
    <row r="1046702" customFormat="false" ht="12.8" hidden="false" customHeight="true" outlineLevel="0" collapsed="false"/>
    <row r="1046703" customFormat="false" ht="12.8" hidden="false" customHeight="true" outlineLevel="0" collapsed="false"/>
    <row r="1046704" customFormat="false" ht="12.8" hidden="false" customHeight="true" outlineLevel="0" collapsed="false"/>
    <row r="1046705" customFormat="false" ht="12.8" hidden="false" customHeight="true" outlineLevel="0" collapsed="false"/>
    <row r="1046706" customFormat="false" ht="12.8" hidden="false" customHeight="true" outlineLevel="0" collapsed="false"/>
    <row r="1046707" customFormat="false" ht="12.8" hidden="false" customHeight="true" outlineLevel="0" collapsed="false"/>
    <row r="1046708" customFormat="false" ht="12.8" hidden="false" customHeight="true" outlineLevel="0" collapsed="false"/>
    <row r="1046709" customFormat="false" ht="12.8" hidden="false" customHeight="true" outlineLevel="0" collapsed="false"/>
    <row r="1046710" customFormat="false" ht="12.8" hidden="false" customHeight="true" outlineLevel="0" collapsed="false"/>
    <row r="1046711" customFormat="false" ht="12.8" hidden="false" customHeight="true" outlineLevel="0" collapsed="false"/>
    <row r="1046712" customFormat="false" ht="12.8" hidden="false" customHeight="true" outlineLevel="0" collapsed="false"/>
    <row r="1046713" customFormat="false" ht="12.8" hidden="false" customHeight="true" outlineLevel="0" collapsed="false"/>
    <row r="1046714" customFormat="false" ht="12.8" hidden="false" customHeight="true" outlineLevel="0" collapsed="false"/>
    <row r="1046715" customFormat="false" ht="12.8" hidden="false" customHeight="true" outlineLevel="0" collapsed="false"/>
    <row r="1046716" customFormat="false" ht="12.8" hidden="false" customHeight="true" outlineLevel="0" collapsed="false"/>
    <row r="1046717" customFormat="false" ht="12.8" hidden="false" customHeight="true" outlineLevel="0" collapsed="false"/>
    <row r="1046718" customFormat="false" ht="12.8" hidden="false" customHeight="true" outlineLevel="0" collapsed="false"/>
    <row r="1046719" customFormat="false" ht="12.8" hidden="false" customHeight="true" outlineLevel="0" collapsed="false"/>
    <row r="1046720" customFormat="false" ht="12.8" hidden="false" customHeight="true" outlineLevel="0" collapsed="false"/>
    <row r="1046721" customFormat="false" ht="12.8" hidden="false" customHeight="true" outlineLevel="0" collapsed="false"/>
    <row r="1046722" customFormat="false" ht="12.8" hidden="false" customHeight="true" outlineLevel="0" collapsed="false"/>
    <row r="1046723" customFormat="false" ht="12.8" hidden="false" customHeight="true" outlineLevel="0" collapsed="false"/>
    <row r="1046724" customFormat="false" ht="12.8" hidden="false" customHeight="true" outlineLevel="0" collapsed="false"/>
    <row r="1046725" customFormat="false" ht="12.8" hidden="false" customHeight="true" outlineLevel="0" collapsed="false"/>
    <row r="1046726" customFormat="false" ht="12.8" hidden="false" customHeight="true" outlineLevel="0" collapsed="false"/>
    <row r="1046727" customFormat="false" ht="12.8" hidden="false" customHeight="true" outlineLevel="0" collapsed="false"/>
    <row r="1046728" customFormat="false" ht="12.8" hidden="false" customHeight="true" outlineLevel="0" collapsed="false"/>
    <row r="1046729" customFormat="false" ht="12.8" hidden="false" customHeight="true" outlineLevel="0" collapsed="false"/>
    <row r="1046730" customFormat="false" ht="12.8" hidden="false" customHeight="true" outlineLevel="0" collapsed="false"/>
    <row r="1046731" customFormat="false" ht="12.8" hidden="false" customHeight="true" outlineLevel="0" collapsed="false"/>
    <row r="1046732" customFormat="false" ht="12.8" hidden="false" customHeight="true" outlineLevel="0" collapsed="false"/>
    <row r="1046733" customFormat="false" ht="12.8" hidden="false" customHeight="true" outlineLevel="0" collapsed="false"/>
    <row r="1046734" customFormat="false" ht="12.8" hidden="false" customHeight="true" outlineLevel="0" collapsed="false"/>
    <row r="1046735" customFormat="false" ht="12.8" hidden="false" customHeight="true" outlineLevel="0" collapsed="false"/>
    <row r="1046736" customFormat="false" ht="12.8" hidden="false" customHeight="true" outlineLevel="0" collapsed="false"/>
    <row r="1046737" customFormat="false" ht="12.8" hidden="false" customHeight="true" outlineLevel="0" collapsed="false"/>
    <row r="1046738" customFormat="false" ht="12.8" hidden="false" customHeight="true" outlineLevel="0" collapsed="false"/>
    <row r="1046739" customFormat="false" ht="12.8" hidden="false" customHeight="true" outlineLevel="0" collapsed="false"/>
    <row r="1046740" customFormat="false" ht="12.8" hidden="false" customHeight="true" outlineLevel="0" collapsed="false"/>
    <row r="1046741" customFormat="false" ht="12.8" hidden="false" customHeight="true" outlineLevel="0" collapsed="false"/>
    <row r="1046742" customFormat="false" ht="12.8" hidden="false" customHeight="true" outlineLevel="0" collapsed="false"/>
    <row r="1046743" customFormat="false" ht="12.8" hidden="false" customHeight="true" outlineLevel="0" collapsed="false"/>
    <row r="1046744" customFormat="false" ht="12.8" hidden="false" customHeight="true" outlineLevel="0" collapsed="false"/>
    <row r="1046745" customFormat="false" ht="12.8" hidden="false" customHeight="true" outlineLevel="0" collapsed="false"/>
    <row r="1046746" customFormat="false" ht="12.8" hidden="false" customHeight="true" outlineLevel="0" collapsed="false"/>
    <row r="1046747" customFormat="false" ht="12.8" hidden="false" customHeight="true" outlineLevel="0" collapsed="false"/>
    <row r="1046748" customFormat="false" ht="12.8" hidden="false" customHeight="true" outlineLevel="0" collapsed="false"/>
    <row r="1046749" customFormat="false" ht="12.8" hidden="false" customHeight="true" outlineLevel="0" collapsed="false"/>
    <row r="1046750" customFormat="false" ht="12.8" hidden="false" customHeight="true" outlineLevel="0" collapsed="false"/>
    <row r="1046751" customFormat="false" ht="12.8" hidden="false" customHeight="true" outlineLevel="0" collapsed="false"/>
    <row r="1046752" customFormat="false" ht="12.8" hidden="false" customHeight="true" outlineLevel="0" collapsed="false"/>
    <row r="1046753" customFormat="false" ht="12.8" hidden="false" customHeight="true" outlineLevel="0" collapsed="false"/>
    <row r="1046754" customFormat="false" ht="12.8" hidden="false" customHeight="true" outlineLevel="0" collapsed="false"/>
    <row r="1046755" customFormat="false" ht="12.8" hidden="false" customHeight="true" outlineLevel="0" collapsed="false"/>
    <row r="1046756" customFormat="false" ht="12.8" hidden="false" customHeight="true" outlineLevel="0" collapsed="false"/>
    <row r="1046757" customFormat="false" ht="12.8" hidden="false" customHeight="true" outlineLevel="0" collapsed="false"/>
    <row r="1046758" customFormat="false" ht="12.8" hidden="false" customHeight="true" outlineLevel="0" collapsed="false"/>
    <row r="1046759" customFormat="false" ht="12.8" hidden="false" customHeight="true" outlineLevel="0" collapsed="false"/>
    <row r="1046760" customFormat="false" ht="12.8" hidden="false" customHeight="true" outlineLevel="0" collapsed="false"/>
    <row r="1046761" customFormat="false" ht="12.8" hidden="false" customHeight="true" outlineLevel="0" collapsed="false"/>
    <row r="1046762" customFormat="false" ht="12.8" hidden="false" customHeight="true" outlineLevel="0" collapsed="false"/>
    <row r="1046763" customFormat="false" ht="12.8" hidden="false" customHeight="true" outlineLevel="0" collapsed="false"/>
    <row r="1046764" customFormat="false" ht="12.8" hidden="false" customHeight="true" outlineLevel="0" collapsed="false"/>
    <row r="1046765" customFormat="false" ht="12.8" hidden="false" customHeight="true" outlineLevel="0" collapsed="false"/>
    <row r="1046766" customFormat="false" ht="12.8" hidden="false" customHeight="true" outlineLevel="0" collapsed="false"/>
    <row r="1046767" customFormat="false" ht="12.8" hidden="false" customHeight="true" outlineLevel="0" collapsed="false"/>
    <row r="1046768" customFormat="false" ht="12.8" hidden="false" customHeight="true" outlineLevel="0" collapsed="false"/>
    <row r="1046769" customFormat="false" ht="12.8" hidden="false" customHeight="true" outlineLevel="0" collapsed="false"/>
    <row r="1046770" customFormat="false" ht="12.8" hidden="false" customHeight="true" outlineLevel="0" collapsed="false"/>
    <row r="1046771" customFormat="false" ht="12.8" hidden="false" customHeight="true" outlineLevel="0" collapsed="false"/>
    <row r="1046772" customFormat="false" ht="12.8" hidden="false" customHeight="true" outlineLevel="0" collapsed="false"/>
    <row r="1046773" customFormat="false" ht="12.8" hidden="false" customHeight="true" outlineLevel="0" collapsed="false"/>
    <row r="1046774" customFormat="false" ht="12.8" hidden="false" customHeight="true" outlineLevel="0" collapsed="false"/>
    <row r="1046775" customFormat="false" ht="12.8" hidden="false" customHeight="true" outlineLevel="0" collapsed="false"/>
    <row r="1046776" customFormat="false" ht="12.8" hidden="false" customHeight="true" outlineLevel="0" collapsed="false"/>
    <row r="1046777" customFormat="false" ht="12.8" hidden="false" customHeight="true" outlineLevel="0" collapsed="false"/>
    <row r="1046778" customFormat="false" ht="12.8" hidden="false" customHeight="true" outlineLevel="0" collapsed="false"/>
    <row r="1046779" customFormat="false" ht="12.8" hidden="false" customHeight="true" outlineLevel="0" collapsed="false"/>
    <row r="1046780" customFormat="false" ht="12.8" hidden="false" customHeight="true" outlineLevel="0" collapsed="false"/>
    <row r="1046781" customFormat="false" ht="12.8" hidden="false" customHeight="true" outlineLevel="0" collapsed="false"/>
    <row r="1046782" customFormat="false" ht="12.8" hidden="false" customHeight="true" outlineLevel="0" collapsed="false"/>
    <row r="1046783" customFormat="false" ht="12.8" hidden="false" customHeight="true" outlineLevel="0" collapsed="false"/>
    <row r="1046784" customFormat="false" ht="12.8" hidden="false" customHeight="true" outlineLevel="0" collapsed="false"/>
    <row r="1046785" customFormat="false" ht="12.8" hidden="false" customHeight="true" outlineLevel="0" collapsed="false"/>
    <row r="1046786" customFormat="false" ht="12.8" hidden="false" customHeight="true" outlineLevel="0" collapsed="false"/>
    <row r="1046787" customFormat="false" ht="12.8" hidden="false" customHeight="true" outlineLevel="0" collapsed="false"/>
    <row r="1046788" customFormat="false" ht="12.8" hidden="false" customHeight="true" outlineLevel="0" collapsed="false"/>
    <row r="1046789" customFormat="false" ht="12.8" hidden="false" customHeight="true" outlineLevel="0" collapsed="false"/>
    <row r="1046790" customFormat="false" ht="12.8" hidden="false" customHeight="true" outlineLevel="0" collapsed="false"/>
    <row r="1046791" customFormat="false" ht="12.8" hidden="false" customHeight="true" outlineLevel="0" collapsed="false"/>
    <row r="1046792" customFormat="false" ht="12.8" hidden="false" customHeight="true" outlineLevel="0" collapsed="false"/>
    <row r="1046793" customFormat="false" ht="12.8" hidden="false" customHeight="true" outlineLevel="0" collapsed="false"/>
    <row r="1046794" customFormat="false" ht="12.8" hidden="false" customHeight="true" outlineLevel="0" collapsed="false"/>
    <row r="1046795" customFormat="false" ht="12.8" hidden="false" customHeight="true" outlineLevel="0" collapsed="false"/>
    <row r="1046796" customFormat="false" ht="12.8" hidden="false" customHeight="true" outlineLevel="0" collapsed="false"/>
    <row r="1046797" customFormat="false" ht="12.8" hidden="false" customHeight="true" outlineLevel="0" collapsed="false"/>
    <row r="1046798" customFormat="false" ht="12.8" hidden="false" customHeight="true" outlineLevel="0" collapsed="false"/>
    <row r="1046799" customFormat="false" ht="12.8" hidden="false" customHeight="true" outlineLevel="0" collapsed="false"/>
    <row r="1046800" customFormat="false" ht="12.8" hidden="false" customHeight="true" outlineLevel="0" collapsed="false"/>
    <row r="1046801" customFormat="false" ht="12.8" hidden="false" customHeight="true" outlineLevel="0" collapsed="false"/>
    <row r="1046802" customFormat="false" ht="12.8" hidden="false" customHeight="true" outlineLevel="0" collapsed="false"/>
    <row r="1046803" customFormat="false" ht="12.8" hidden="false" customHeight="true" outlineLevel="0" collapsed="false"/>
    <row r="1046804" customFormat="false" ht="12.8" hidden="false" customHeight="true" outlineLevel="0" collapsed="false"/>
    <row r="1046805" customFormat="false" ht="12.8" hidden="false" customHeight="true" outlineLevel="0" collapsed="false"/>
    <row r="1046806" customFormat="false" ht="12.8" hidden="false" customHeight="true" outlineLevel="0" collapsed="false"/>
    <row r="1046807" customFormat="false" ht="12.8" hidden="false" customHeight="true" outlineLevel="0" collapsed="false"/>
    <row r="1046808" customFormat="false" ht="12.8" hidden="false" customHeight="true" outlineLevel="0" collapsed="false"/>
    <row r="1046809" customFormat="false" ht="12.8" hidden="false" customHeight="true" outlineLevel="0" collapsed="false"/>
    <row r="1046810" customFormat="false" ht="12.8" hidden="false" customHeight="true" outlineLevel="0" collapsed="false"/>
    <row r="1046811" customFormat="false" ht="12.8" hidden="false" customHeight="true" outlineLevel="0" collapsed="false"/>
    <row r="1046812" customFormat="false" ht="12.8" hidden="false" customHeight="true" outlineLevel="0" collapsed="false"/>
    <row r="1046813" customFormat="false" ht="12.8" hidden="false" customHeight="true" outlineLevel="0" collapsed="false"/>
    <row r="1046814" customFormat="false" ht="12.8" hidden="false" customHeight="true" outlineLevel="0" collapsed="false"/>
    <row r="1046815" customFormat="false" ht="12.8" hidden="false" customHeight="true" outlineLevel="0" collapsed="false"/>
    <row r="1046816" customFormat="false" ht="12.8" hidden="false" customHeight="true" outlineLevel="0" collapsed="false"/>
    <row r="1046817" customFormat="false" ht="12.8" hidden="false" customHeight="true" outlineLevel="0" collapsed="false"/>
    <row r="1046818" customFormat="false" ht="12.8" hidden="false" customHeight="true" outlineLevel="0" collapsed="false"/>
    <row r="1046819" customFormat="false" ht="12.8" hidden="false" customHeight="true" outlineLevel="0" collapsed="false"/>
    <row r="1046820" customFormat="false" ht="12.8" hidden="false" customHeight="true" outlineLevel="0" collapsed="false"/>
    <row r="1046821" customFormat="false" ht="12.8" hidden="false" customHeight="true" outlineLevel="0" collapsed="false"/>
    <row r="1046822" customFormat="false" ht="12.8" hidden="false" customHeight="true" outlineLevel="0" collapsed="false"/>
    <row r="1046823" customFormat="false" ht="12.8" hidden="false" customHeight="true" outlineLevel="0" collapsed="false"/>
    <row r="1046824" customFormat="false" ht="12.8" hidden="false" customHeight="true" outlineLevel="0" collapsed="false"/>
    <row r="1046825" customFormat="false" ht="12.8" hidden="false" customHeight="true" outlineLevel="0" collapsed="false"/>
    <row r="1046826" customFormat="false" ht="12.8" hidden="false" customHeight="true" outlineLevel="0" collapsed="false"/>
    <row r="1046827" customFormat="false" ht="12.8" hidden="false" customHeight="true" outlineLevel="0" collapsed="false"/>
    <row r="1046828" customFormat="false" ht="12.8" hidden="false" customHeight="true" outlineLevel="0" collapsed="false"/>
    <row r="1046829" customFormat="false" ht="12.8" hidden="false" customHeight="true" outlineLevel="0" collapsed="false"/>
    <row r="1046830" customFormat="false" ht="12.8" hidden="false" customHeight="true" outlineLevel="0" collapsed="false"/>
    <row r="1046831" customFormat="false" ht="12.8" hidden="false" customHeight="true" outlineLevel="0" collapsed="false"/>
    <row r="1046832" customFormat="false" ht="12.8" hidden="false" customHeight="true" outlineLevel="0" collapsed="false"/>
    <row r="1046833" customFormat="false" ht="12.8" hidden="false" customHeight="true" outlineLevel="0" collapsed="false"/>
    <row r="1046834" customFormat="false" ht="12.8" hidden="false" customHeight="true" outlineLevel="0" collapsed="false"/>
    <row r="1046835" customFormat="false" ht="12.8" hidden="false" customHeight="true" outlineLevel="0" collapsed="false"/>
    <row r="1046836" customFormat="false" ht="12.8" hidden="false" customHeight="true" outlineLevel="0" collapsed="false"/>
    <row r="1046837" customFormat="false" ht="12.8" hidden="false" customHeight="true" outlineLevel="0" collapsed="false"/>
    <row r="1046838" customFormat="false" ht="12.8" hidden="false" customHeight="true" outlineLevel="0" collapsed="false"/>
    <row r="1046839" customFormat="false" ht="12.8" hidden="false" customHeight="true" outlineLevel="0" collapsed="false"/>
    <row r="1046840" customFormat="false" ht="12.8" hidden="false" customHeight="true" outlineLevel="0" collapsed="false"/>
    <row r="1046841" customFormat="false" ht="12.8" hidden="false" customHeight="true" outlineLevel="0" collapsed="false"/>
    <row r="1046842" customFormat="false" ht="12.8" hidden="false" customHeight="true" outlineLevel="0" collapsed="false"/>
    <row r="1046843" customFormat="false" ht="12.8" hidden="false" customHeight="true" outlineLevel="0" collapsed="false"/>
    <row r="1046844" customFormat="false" ht="12.8" hidden="false" customHeight="true" outlineLevel="0" collapsed="false"/>
    <row r="1046845" customFormat="false" ht="12.8" hidden="false" customHeight="true" outlineLevel="0" collapsed="false"/>
    <row r="1046846" customFormat="false" ht="12.8" hidden="false" customHeight="true" outlineLevel="0" collapsed="false"/>
    <row r="1046847" customFormat="false" ht="12.8" hidden="false" customHeight="true" outlineLevel="0" collapsed="false"/>
    <row r="1046848" customFormat="false" ht="12.8" hidden="false" customHeight="true" outlineLevel="0" collapsed="false"/>
    <row r="1046849" customFormat="false" ht="12.8" hidden="false" customHeight="true" outlineLevel="0" collapsed="false"/>
    <row r="1046850" customFormat="false" ht="12.8" hidden="false" customHeight="true" outlineLevel="0" collapsed="false"/>
    <row r="1046851" customFormat="false" ht="12.8" hidden="false" customHeight="true" outlineLevel="0" collapsed="false"/>
    <row r="1046852" customFormat="false" ht="12.8" hidden="false" customHeight="true" outlineLevel="0" collapsed="false"/>
    <row r="1046853" customFormat="false" ht="12.8" hidden="false" customHeight="true" outlineLevel="0" collapsed="false"/>
    <row r="1046854" customFormat="false" ht="12.8" hidden="false" customHeight="true" outlineLevel="0" collapsed="false"/>
    <row r="1046855" customFormat="false" ht="12.8" hidden="false" customHeight="true" outlineLevel="0" collapsed="false"/>
    <row r="1046856" customFormat="false" ht="12.8" hidden="false" customHeight="true" outlineLevel="0" collapsed="false"/>
    <row r="1046857" customFormat="false" ht="12.8" hidden="false" customHeight="true" outlineLevel="0" collapsed="false"/>
    <row r="1046858" customFormat="false" ht="12.8" hidden="false" customHeight="true" outlineLevel="0" collapsed="false"/>
    <row r="1046859" customFormat="false" ht="12.8" hidden="false" customHeight="true" outlineLevel="0" collapsed="false"/>
    <row r="1046860" customFormat="false" ht="12.8" hidden="false" customHeight="true" outlineLevel="0" collapsed="false"/>
    <row r="1046861" customFormat="false" ht="12.8" hidden="false" customHeight="true" outlineLevel="0" collapsed="false"/>
    <row r="1046862" customFormat="false" ht="12.8" hidden="false" customHeight="true" outlineLevel="0" collapsed="false"/>
    <row r="1046863" customFormat="false" ht="12.8" hidden="false" customHeight="true" outlineLevel="0" collapsed="false"/>
    <row r="1046864" customFormat="false" ht="12.8" hidden="false" customHeight="true" outlineLevel="0" collapsed="false"/>
    <row r="1046865" customFormat="false" ht="12.8" hidden="false" customHeight="true" outlineLevel="0" collapsed="false"/>
    <row r="1046866" customFormat="false" ht="12.8" hidden="false" customHeight="true" outlineLevel="0" collapsed="false"/>
    <row r="1046867" customFormat="false" ht="12.8" hidden="false" customHeight="true" outlineLevel="0" collapsed="false"/>
    <row r="1046868" customFormat="false" ht="12.8" hidden="false" customHeight="true" outlineLevel="0" collapsed="false"/>
    <row r="1046869" customFormat="false" ht="12.8" hidden="false" customHeight="true" outlineLevel="0" collapsed="false"/>
    <row r="1046870" customFormat="false" ht="12.8" hidden="false" customHeight="true" outlineLevel="0" collapsed="false"/>
    <row r="1046871" customFormat="false" ht="12.8" hidden="false" customHeight="true" outlineLevel="0" collapsed="false"/>
    <row r="1046872" customFormat="false" ht="12.8" hidden="false" customHeight="true" outlineLevel="0" collapsed="false"/>
    <row r="1046873" customFormat="false" ht="12.8" hidden="false" customHeight="true" outlineLevel="0" collapsed="false"/>
    <row r="1046874" customFormat="false" ht="12.8" hidden="false" customHeight="true" outlineLevel="0" collapsed="false"/>
    <row r="1046875" customFormat="false" ht="12.8" hidden="false" customHeight="true" outlineLevel="0" collapsed="false"/>
    <row r="1046876" customFormat="false" ht="12.8" hidden="false" customHeight="true" outlineLevel="0" collapsed="false"/>
    <row r="1046877" customFormat="false" ht="12.8" hidden="false" customHeight="true" outlineLevel="0" collapsed="false"/>
    <row r="1046878" customFormat="false" ht="12.8" hidden="false" customHeight="true" outlineLevel="0" collapsed="false"/>
    <row r="1046879" customFormat="false" ht="12.8" hidden="false" customHeight="true" outlineLevel="0" collapsed="false"/>
    <row r="1046880" customFormat="false" ht="12.8" hidden="false" customHeight="true" outlineLevel="0" collapsed="false"/>
    <row r="1046881" customFormat="false" ht="12.8" hidden="false" customHeight="true" outlineLevel="0" collapsed="false"/>
    <row r="1046882" customFormat="false" ht="12.8" hidden="false" customHeight="true" outlineLevel="0" collapsed="false"/>
    <row r="1046883" customFormat="false" ht="12.8" hidden="false" customHeight="true" outlineLevel="0" collapsed="false"/>
    <row r="1046884" customFormat="false" ht="12.8" hidden="false" customHeight="true" outlineLevel="0" collapsed="false"/>
    <row r="1046885" customFormat="false" ht="12.8" hidden="false" customHeight="true" outlineLevel="0" collapsed="false"/>
    <row r="1046886" customFormat="false" ht="12.8" hidden="false" customHeight="true" outlineLevel="0" collapsed="false"/>
    <row r="1046887" customFormat="false" ht="12.8" hidden="false" customHeight="true" outlineLevel="0" collapsed="false"/>
    <row r="1046888" customFormat="false" ht="12.8" hidden="false" customHeight="true" outlineLevel="0" collapsed="false"/>
    <row r="1046889" customFormat="false" ht="12.8" hidden="false" customHeight="true" outlineLevel="0" collapsed="false"/>
    <row r="1046890" customFormat="false" ht="12.8" hidden="false" customHeight="true" outlineLevel="0" collapsed="false"/>
    <row r="1046891" customFormat="false" ht="12.8" hidden="false" customHeight="true" outlineLevel="0" collapsed="false"/>
    <row r="1046892" customFormat="false" ht="12.8" hidden="false" customHeight="true" outlineLevel="0" collapsed="false"/>
    <row r="1046893" customFormat="false" ht="12.8" hidden="false" customHeight="true" outlineLevel="0" collapsed="false"/>
    <row r="1046894" customFormat="false" ht="12.8" hidden="false" customHeight="true" outlineLevel="0" collapsed="false"/>
    <row r="1046895" customFormat="false" ht="12.8" hidden="false" customHeight="true" outlineLevel="0" collapsed="false"/>
    <row r="1046896" customFormat="false" ht="12.8" hidden="false" customHeight="true" outlineLevel="0" collapsed="false"/>
    <row r="1046897" customFormat="false" ht="12.8" hidden="false" customHeight="true" outlineLevel="0" collapsed="false"/>
    <row r="1046898" customFormat="false" ht="12.8" hidden="false" customHeight="true" outlineLevel="0" collapsed="false"/>
    <row r="1046899" customFormat="false" ht="12.8" hidden="false" customHeight="true" outlineLevel="0" collapsed="false"/>
    <row r="1046900" customFormat="false" ht="12.8" hidden="false" customHeight="true" outlineLevel="0" collapsed="false"/>
    <row r="1046901" customFormat="false" ht="12.8" hidden="false" customHeight="true" outlineLevel="0" collapsed="false"/>
    <row r="1046902" customFormat="false" ht="12.8" hidden="false" customHeight="true" outlineLevel="0" collapsed="false"/>
    <row r="1046903" customFormat="false" ht="12.8" hidden="false" customHeight="true" outlineLevel="0" collapsed="false"/>
    <row r="1046904" customFormat="false" ht="12.8" hidden="false" customHeight="true" outlineLevel="0" collapsed="false"/>
    <row r="1046905" customFormat="false" ht="12.8" hidden="false" customHeight="true" outlineLevel="0" collapsed="false"/>
    <row r="1046906" customFormat="false" ht="12.8" hidden="false" customHeight="true" outlineLevel="0" collapsed="false"/>
    <row r="1046907" customFormat="false" ht="12.8" hidden="false" customHeight="true" outlineLevel="0" collapsed="false"/>
    <row r="1046908" customFormat="false" ht="12.8" hidden="false" customHeight="true" outlineLevel="0" collapsed="false"/>
    <row r="1046909" customFormat="false" ht="12.8" hidden="false" customHeight="true" outlineLevel="0" collapsed="false"/>
    <row r="1046910" customFormat="false" ht="12.8" hidden="false" customHeight="true" outlineLevel="0" collapsed="false"/>
    <row r="1046911" customFormat="false" ht="12.8" hidden="false" customHeight="true" outlineLevel="0" collapsed="false"/>
    <row r="1046912" customFormat="false" ht="12.8" hidden="false" customHeight="true" outlineLevel="0" collapsed="false"/>
    <row r="1046913" customFormat="false" ht="12.8" hidden="false" customHeight="true" outlineLevel="0" collapsed="false"/>
    <row r="1046914" customFormat="false" ht="12.8" hidden="false" customHeight="true" outlineLevel="0" collapsed="false"/>
    <row r="1046915" customFormat="false" ht="12.8" hidden="false" customHeight="true" outlineLevel="0" collapsed="false"/>
    <row r="1046916" customFormat="false" ht="12.8" hidden="false" customHeight="true" outlineLevel="0" collapsed="false"/>
    <row r="1046917" customFormat="false" ht="12.8" hidden="false" customHeight="true" outlineLevel="0" collapsed="false"/>
    <row r="1046918" customFormat="false" ht="12.8" hidden="false" customHeight="true" outlineLevel="0" collapsed="false"/>
    <row r="1046919" customFormat="false" ht="12.8" hidden="false" customHeight="true" outlineLevel="0" collapsed="false"/>
    <row r="1046920" customFormat="false" ht="12.8" hidden="false" customHeight="true" outlineLevel="0" collapsed="false"/>
    <row r="1046921" customFormat="false" ht="12.8" hidden="false" customHeight="true" outlineLevel="0" collapsed="false"/>
    <row r="1046922" customFormat="false" ht="12.8" hidden="false" customHeight="true" outlineLevel="0" collapsed="false"/>
    <row r="1046923" customFormat="false" ht="12.8" hidden="false" customHeight="true" outlineLevel="0" collapsed="false"/>
    <row r="1046924" customFormat="false" ht="12.8" hidden="false" customHeight="true" outlineLevel="0" collapsed="false"/>
    <row r="1046925" customFormat="false" ht="12.8" hidden="false" customHeight="true" outlineLevel="0" collapsed="false"/>
    <row r="1046926" customFormat="false" ht="12.8" hidden="false" customHeight="true" outlineLevel="0" collapsed="false"/>
    <row r="1046927" customFormat="false" ht="12.8" hidden="false" customHeight="true" outlineLevel="0" collapsed="false"/>
    <row r="1046928" customFormat="false" ht="12.8" hidden="false" customHeight="true" outlineLevel="0" collapsed="false"/>
    <row r="1046929" customFormat="false" ht="12.8" hidden="false" customHeight="true" outlineLevel="0" collapsed="false"/>
    <row r="1046930" customFormat="false" ht="12.8" hidden="false" customHeight="true" outlineLevel="0" collapsed="false"/>
    <row r="1046931" customFormat="false" ht="12.8" hidden="false" customHeight="true" outlineLevel="0" collapsed="false"/>
    <row r="1046932" customFormat="false" ht="12.8" hidden="false" customHeight="true" outlineLevel="0" collapsed="false"/>
    <row r="1046933" customFormat="false" ht="12.8" hidden="false" customHeight="true" outlineLevel="0" collapsed="false"/>
    <row r="1046934" customFormat="false" ht="12.8" hidden="false" customHeight="true" outlineLevel="0" collapsed="false"/>
    <row r="1046935" customFormat="false" ht="12.8" hidden="false" customHeight="true" outlineLevel="0" collapsed="false"/>
    <row r="1046936" customFormat="false" ht="12.8" hidden="false" customHeight="true" outlineLevel="0" collapsed="false"/>
    <row r="1046937" customFormat="false" ht="12.8" hidden="false" customHeight="true" outlineLevel="0" collapsed="false"/>
    <row r="1046938" customFormat="false" ht="12.8" hidden="false" customHeight="true" outlineLevel="0" collapsed="false"/>
    <row r="1046939" customFormat="false" ht="12.8" hidden="false" customHeight="true" outlineLevel="0" collapsed="false"/>
    <row r="1046940" customFormat="false" ht="12.8" hidden="false" customHeight="true" outlineLevel="0" collapsed="false"/>
    <row r="1046941" customFormat="false" ht="12.8" hidden="false" customHeight="true" outlineLevel="0" collapsed="false"/>
    <row r="1046942" customFormat="false" ht="12.8" hidden="false" customHeight="true" outlineLevel="0" collapsed="false"/>
    <row r="1046943" customFormat="false" ht="12.8" hidden="false" customHeight="true" outlineLevel="0" collapsed="false"/>
    <row r="1046944" customFormat="false" ht="12.8" hidden="false" customHeight="true" outlineLevel="0" collapsed="false"/>
    <row r="1046945" customFormat="false" ht="12.8" hidden="false" customHeight="true" outlineLevel="0" collapsed="false"/>
    <row r="1046946" customFormat="false" ht="12.8" hidden="false" customHeight="true" outlineLevel="0" collapsed="false"/>
    <row r="1046947" customFormat="false" ht="12.8" hidden="false" customHeight="true" outlineLevel="0" collapsed="false"/>
    <row r="1046948" customFormat="false" ht="12.8" hidden="false" customHeight="true" outlineLevel="0" collapsed="false"/>
    <row r="1046949" customFormat="false" ht="12.8" hidden="false" customHeight="true" outlineLevel="0" collapsed="false"/>
    <row r="1046950" customFormat="false" ht="12.8" hidden="false" customHeight="true" outlineLevel="0" collapsed="false"/>
    <row r="1046951" customFormat="false" ht="12.8" hidden="false" customHeight="true" outlineLevel="0" collapsed="false"/>
    <row r="1046952" customFormat="false" ht="12.8" hidden="false" customHeight="true" outlineLevel="0" collapsed="false"/>
    <row r="1046953" customFormat="false" ht="12.8" hidden="false" customHeight="true" outlineLevel="0" collapsed="false"/>
    <row r="1046954" customFormat="false" ht="12.8" hidden="false" customHeight="true" outlineLevel="0" collapsed="false"/>
    <row r="1046955" customFormat="false" ht="12.8" hidden="false" customHeight="true" outlineLevel="0" collapsed="false"/>
    <row r="1046956" customFormat="false" ht="12.8" hidden="false" customHeight="true" outlineLevel="0" collapsed="false"/>
    <row r="1046957" customFormat="false" ht="12.8" hidden="false" customHeight="true" outlineLevel="0" collapsed="false"/>
    <row r="1046958" customFormat="false" ht="12.8" hidden="false" customHeight="true" outlineLevel="0" collapsed="false"/>
    <row r="1046959" customFormat="false" ht="12.8" hidden="false" customHeight="true" outlineLevel="0" collapsed="false"/>
    <row r="1046960" customFormat="false" ht="12.8" hidden="false" customHeight="true" outlineLevel="0" collapsed="false"/>
    <row r="1046961" customFormat="false" ht="12.8" hidden="false" customHeight="true" outlineLevel="0" collapsed="false"/>
    <row r="1046962" customFormat="false" ht="12.8" hidden="false" customHeight="true" outlineLevel="0" collapsed="false"/>
    <row r="1046963" customFormat="false" ht="12.8" hidden="false" customHeight="true" outlineLevel="0" collapsed="false"/>
    <row r="1046964" customFormat="false" ht="12.8" hidden="false" customHeight="true" outlineLevel="0" collapsed="false"/>
    <row r="1046965" customFormat="false" ht="12.8" hidden="false" customHeight="true" outlineLevel="0" collapsed="false"/>
    <row r="1046966" customFormat="false" ht="12.8" hidden="false" customHeight="true" outlineLevel="0" collapsed="false"/>
    <row r="1046967" customFormat="false" ht="12.8" hidden="false" customHeight="true" outlineLevel="0" collapsed="false"/>
    <row r="1046968" customFormat="false" ht="12.8" hidden="false" customHeight="true" outlineLevel="0" collapsed="false"/>
    <row r="1046969" customFormat="false" ht="12.8" hidden="false" customHeight="true" outlineLevel="0" collapsed="false"/>
    <row r="1046970" customFormat="false" ht="12.8" hidden="false" customHeight="true" outlineLevel="0" collapsed="false"/>
    <row r="1046971" customFormat="false" ht="12.8" hidden="false" customHeight="true" outlineLevel="0" collapsed="false"/>
    <row r="1046972" customFormat="false" ht="12.8" hidden="false" customHeight="true" outlineLevel="0" collapsed="false"/>
    <row r="1046973" customFormat="false" ht="12.8" hidden="false" customHeight="true" outlineLevel="0" collapsed="false"/>
    <row r="1046974" customFormat="false" ht="12.8" hidden="false" customHeight="true" outlineLevel="0" collapsed="false"/>
    <row r="1046975" customFormat="false" ht="12.8" hidden="false" customHeight="true" outlineLevel="0" collapsed="false"/>
    <row r="1046976" customFormat="false" ht="12.8" hidden="false" customHeight="true" outlineLevel="0" collapsed="false"/>
    <row r="1046977" customFormat="false" ht="12.8" hidden="false" customHeight="true" outlineLevel="0" collapsed="false"/>
    <row r="1046978" customFormat="false" ht="12.8" hidden="false" customHeight="true" outlineLevel="0" collapsed="false"/>
    <row r="1046979" customFormat="false" ht="12.8" hidden="false" customHeight="true" outlineLevel="0" collapsed="false"/>
    <row r="1046980" customFormat="false" ht="12.8" hidden="false" customHeight="true" outlineLevel="0" collapsed="false"/>
    <row r="1046981" customFormat="false" ht="12.8" hidden="false" customHeight="true" outlineLevel="0" collapsed="false"/>
    <row r="1046982" customFormat="false" ht="12.8" hidden="false" customHeight="true" outlineLevel="0" collapsed="false"/>
    <row r="1046983" customFormat="false" ht="12.8" hidden="false" customHeight="true" outlineLevel="0" collapsed="false"/>
    <row r="1046984" customFormat="false" ht="12.8" hidden="false" customHeight="true" outlineLevel="0" collapsed="false"/>
    <row r="1046985" customFormat="false" ht="12.8" hidden="false" customHeight="true" outlineLevel="0" collapsed="false"/>
    <row r="1046986" customFormat="false" ht="12.8" hidden="false" customHeight="true" outlineLevel="0" collapsed="false"/>
    <row r="1046987" customFormat="false" ht="12.8" hidden="false" customHeight="true" outlineLevel="0" collapsed="false"/>
    <row r="1046988" customFormat="false" ht="12.8" hidden="false" customHeight="true" outlineLevel="0" collapsed="false"/>
    <row r="1046989" customFormat="false" ht="12.8" hidden="false" customHeight="true" outlineLevel="0" collapsed="false"/>
    <row r="1046990" customFormat="false" ht="12.8" hidden="false" customHeight="true" outlineLevel="0" collapsed="false"/>
    <row r="1046991" customFormat="false" ht="12.8" hidden="false" customHeight="true" outlineLevel="0" collapsed="false"/>
    <row r="1046992" customFormat="false" ht="12.8" hidden="false" customHeight="true" outlineLevel="0" collapsed="false"/>
    <row r="1046993" customFormat="false" ht="12.8" hidden="false" customHeight="true" outlineLevel="0" collapsed="false"/>
    <row r="1046994" customFormat="false" ht="12.8" hidden="false" customHeight="true" outlineLevel="0" collapsed="false"/>
    <row r="1046995" customFormat="false" ht="12.8" hidden="false" customHeight="true" outlineLevel="0" collapsed="false"/>
    <row r="1046996" customFormat="false" ht="12.8" hidden="false" customHeight="true" outlineLevel="0" collapsed="false"/>
    <row r="1046997" customFormat="false" ht="12.8" hidden="false" customHeight="true" outlineLevel="0" collapsed="false"/>
    <row r="1046998" customFormat="false" ht="12.8" hidden="false" customHeight="true" outlineLevel="0" collapsed="false"/>
    <row r="1046999" customFormat="false" ht="12.8" hidden="false" customHeight="true" outlineLevel="0" collapsed="false"/>
    <row r="1047000" customFormat="false" ht="12.8" hidden="false" customHeight="true" outlineLevel="0" collapsed="false"/>
    <row r="1047001" customFormat="false" ht="12.8" hidden="false" customHeight="true" outlineLevel="0" collapsed="false"/>
    <row r="1047002" customFormat="false" ht="12.8" hidden="false" customHeight="true" outlineLevel="0" collapsed="false"/>
    <row r="1047003" customFormat="false" ht="12.8" hidden="false" customHeight="true" outlineLevel="0" collapsed="false"/>
    <row r="1047004" customFormat="false" ht="12.8" hidden="false" customHeight="true" outlineLevel="0" collapsed="false"/>
    <row r="1047005" customFormat="false" ht="12.8" hidden="false" customHeight="true" outlineLevel="0" collapsed="false"/>
    <row r="1047006" customFormat="false" ht="12.8" hidden="false" customHeight="true" outlineLevel="0" collapsed="false"/>
    <row r="1047007" customFormat="false" ht="12.8" hidden="false" customHeight="true" outlineLevel="0" collapsed="false"/>
    <row r="1047008" customFormat="false" ht="12.8" hidden="false" customHeight="true" outlineLevel="0" collapsed="false"/>
    <row r="1047009" customFormat="false" ht="12.8" hidden="false" customHeight="true" outlineLevel="0" collapsed="false"/>
    <row r="1047010" customFormat="false" ht="12.8" hidden="false" customHeight="true" outlineLevel="0" collapsed="false"/>
    <row r="1047011" customFormat="false" ht="12.8" hidden="false" customHeight="true" outlineLevel="0" collapsed="false"/>
    <row r="1047012" customFormat="false" ht="12.8" hidden="false" customHeight="true" outlineLevel="0" collapsed="false"/>
    <row r="1047013" customFormat="false" ht="12.8" hidden="false" customHeight="true" outlineLevel="0" collapsed="false"/>
    <row r="1047014" customFormat="false" ht="12.8" hidden="false" customHeight="true" outlineLevel="0" collapsed="false"/>
    <row r="1047015" customFormat="false" ht="12.8" hidden="false" customHeight="true" outlineLevel="0" collapsed="false"/>
    <row r="1047016" customFormat="false" ht="12.8" hidden="false" customHeight="true" outlineLevel="0" collapsed="false"/>
    <row r="1047017" customFormat="false" ht="12.8" hidden="false" customHeight="true" outlineLevel="0" collapsed="false"/>
    <row r="1047018" customFormat="false" ht="12.8" hidden="false" customHeight="true" outlineLevel="0" collapsed="false"/>
    <row r="1047019" customFormat="false" ht="12.8" hidden="false" customHeight="true" outlineLevel="0" collapsed="false"/>
    <row r="1047020" customFormat="false" ht="12.8" hidden="false" customHeight="true" outlineLevel="0" collapsed="false"/>
    <row r="1047021" customFormat="false" ht="12.8" hidden="false" customHeight="true" outlineLevel="0" collapsed="false"/>
    <row r="1047022" customFormat="false" ht="12.8" hidden="false" customHeight="true" outlineLevel="0" collapsed="false"/>
    <row r="1047023" customFormat="false" ht="12.8" hidden="false" customHeight="true" outlineLevel="0" collapsed="false"/>
    <row r="1047024" customFormat="false" ht="12.8" hidden="false" customHeight="true" outlineLevel="0" collapsed="false"/>
    <row r="1047025" customFormat="false" ht="12.8" hidden="false" customHeight="true" outlineLevel="0" collapsed="false"/>
    <row r="1047026" customFormat="false" ht="12.8" hidden="false" customHeight="true" outlineLevel="0" collapsed="false"/>
    <row r="1047027" customFormat="false" ht="12.8" hidden="false" customHeight="true" outlineLevel="0" collapsed="false"/>
    <row r="1047028" customFormat="false" ht="12.8" hidden="false" customHeight="true" outlineLevel="0" collapsed="false"/>
    <row r="1047029" customFormat="false" ht="12.8" hidden="false" customHeight="true" outlineLevel="0" collapsed="false"/>
    <row r="1047030" customFormat="false" ht="12.8" hidden="false" customHeight="true" outlineLevel="0" collapsed="false"/>
    <row r="1047031" customFormat="false" ht="12.8" hidden="false" customHeight="true" outlineLevel="0" collapsed="false"/>
    <row r="1047032" customFormat="false" ht="12.8" hidden="false" customHeight="true" outlineLevel="0" collapsed="false"/>
    <row r="1047033" customFormat="false" ht="12.8" hidden="false" customHeight="true" outlineLevel="0" collapsed="false"/>
    <row r="1047034" customFormat="false" ht="12.8" hidden="false" customHeight="true" outlineLevel="0" collapsed="false"/>
    <row r="1047035" customFormat="false" ht="12.8" hidden="false" customHeight="true" outlineLevel="0" collapsed="false"/>
    <row r="1047036" customFormat="false" ht="12.8" hidden="false" customHeight="true" outlineLevel="0" collapsed="false"/>
    <row r="1047037" customFormat="false" ht="12.8" hidden="false" customHeight="true" outlineLevel="0" collapsed="false"/>
    <row r="1047038" customFormat="false" ht="12.8" hidden="false" customHeight="true" outlineLevel="0" collapsed="false"/>
    <row r="1047039" customFormat="false" ht="12.8" hidden="false" customHeight="true" outlineLevel="0" collapsed="false"/>
    <row r="1047040" customFormat="false" ht="12.8" hidden="false" customHeight="true" outlineLevel="0" collapsed="false"/>
    <row r="1047041" customFormat="false" ht="12.8" hidden="false" customHeight="true" outlineLevel="0" collapsed="false"/>
    <row r="1047042" customFormat="false" ht="12.8" hidden="false" customHeight="true" outlineLevel="0" collapsed="false"/>
    <row r="1047043" customFormat="false" ht="12.8" hidden="false" customHeight="true" outlineLevel="0" collapsed="false"/>
    <row r="1047044" customFormat="false" ht="12.8" hidden="false" customHeight="true" outlineLevel="0" collapsed="false"/>
    <row r="1047045" customFormat="false" ht="12.8" hidden="false" customHeight="true" outlineLevel="0" collapsed="false"/>
    <row r="1047046" customFormat="false" ht="12.8" hidden="false" customHeight="true" outlineLevel="0" collapsed="false"/>
    <row r="1047047" customFormat="false" ht="12.8" hidden="false" customHeight="true" outlineLevel="0" collapsed="false"/>
    <row r="1047048" customFormat="false" ht="12.8" hidden="false" customHeight="true" outlineLevel="0" collapsed="false"/>
    <row r="1047049" customFormat="false" ht="12.8" hidden="false" customHeight="true" outlineLevel="0" collapsed="false"/>
    <row r="1047050" customFormat="false" ht="12.8" hidden="false" customHeight="true" outlineLevel="0" collapsed="false"/>
    <row r="1047051" customFormat="false" ht="12.8" hidden="false" customHeight="true" outlineLevel="0" collapsed="false"/>
    <row r="1047052" customFormat="false" ht="12.8" hidden="false" customHeight="true" outlineLevel="0" collapsed="false"/>
    <row r="1047053" customFormat="false" ht="12.8" hidden="false" customHeight="true" outlineLevel="0" collapsed="false"/>
    <row r="1047054" customFormat="false" ht="12.8" hidden="false" customHeight="true" outlineLevel="0" collapsed="false"/>
    <row r="1047055" customFormat="false" ht="12.8" hidden="false" customHeight="true" outlineLevel="0" collapsed="false"/>
    <row r="1047056" customFormat="false" ht="12.8" hidden="false" customHeight="true" outlineLevel="0" collapsed="false"/>
    <row r="1047057" customFormat="false" ht="12.8" hidden="false" customHeight="true" outlineLevel="0" collapsed="false"/>
    <row r="1047058" customFormat="false" ht="12.8" hidden="false" customHeight="true" outlineLevel="0" collapsed="false"/>
    <row r="1047059" customFormat="false" ht="12.8" hidden="false" customHeight="true" outlineLevel="0" collapsed="false"/>
    <row r="1047060" customFormat="false" ht="12.8" hidden="false" customHeight="true" outlineLevel="0" collapsed="false"/>
    <row r="1047061" customFormat="false" ht="12.8" hidden="false" customHeight="true" outlineLevel="0" collapsed="false"/>
    <row r="1047062" customFormat="false" ht="12.8" hidden="false" customHeight="true" outlineLevel="0" collapsed="false"/>
    <row r="1047063" customFormat="false" ht="12.8" hidden="false" customHeight="true" outlineLevel="0" collapsed="false"/>
    <row r="1047064" customFormat="false" ht="12.8" hidden="false" customHeight="true" outlineLevel="0" collapsed="false"/>
    <row r="1047065" customFormat="false" ht="12.8" hidden="false" customHeight="true" outlineLevel="0" collapsed="false"/>
    <row r="1047066" customFormat="false" ht="12.8" hidden="false" customHeight="true" outlineLevel="0" collapsed="false"/>
    <row r="1047067" customFormat="false" ht="12.8" hidden="false" customHeight="true" outlineLevel="0" collapsed="false"/>
    <row r="1047068" customFormat="false" ht="12.8" hidden="false" customHeight="true" outlineLevel="0" collapsed="false"/>
    <row r="1047069" customFormat="false" ht="12.8" hidden="false" customHeight="true" outlineLevel="0" collapsed="false"/>
    <row r="1047070" customFormat="false" ht="12.8" hidden="false" customHeight="true" outlineLevel="0" collapsed="false"/>
    <row r="1047071" customFormat="false" ht="12.8" hidden="false" customHeight="true" outlineLevel="0" collapsed="false"/>
    <row r="1047072" customFormat="false" ht="12.8" hidden="false" customHeight="true" outlineLevel="0" collapsed="false"/>
    <row r="1047073" customFormat="false" ht="12.8" hidden="false" customHeight="true" outlineLevel="0" collapsed="false"/>
    <row r="1047074" customFormat="false" ht="12.8" hidden="false" customHeight="true" outlineLevel="0" collapsed="false"/>
    <row r="1047075" customFormat="false" ht="12.8" hidden="false" customHeight="true" outlineLevel="0" collapsed="false"/>
    <row r="1047076" customFormat="false" ht="12.8" hidden="false" customHeight="true" outlineLevel="0" collapsed="false"/>
    <row r="1047077" customFormat="false" ht="12.8" hidden="false" customHeight="true" outlineLevel="0" collapsed="false"/>
    <row r="1047078" customFormat="false" ht="12.8" hidden="false" customHeight="true" outlineLevel="0" collapsed="false"/>
    <row r="1047079" customFormat="false" ht="12.8" hidden="false" customHeight="true" outlineLevel="0" collapsed="false"/>
    <row r="1047080" customFormat="false" ht="12.8" hidden="false" customHeight="true" outlineLevel="0" collapsed="false"/>
    <row r="1047081" customFormat="false" ht="12.8" hidden="false" customHeight="true" outlineLevel="0" collapsed="false"/>
    <row r="1047082" customFormat="false" ht="12.8" hidden="false" customHeight="true" outlineLevel="0" collapsed="false"/>
    <row r="1047083" customFormat="false" ht="12.8" hidden="false" customHeight="true" outlineLevel="0" collapsed="false"/>
    <row r="1047084" customFormat="false" ht="12.8" hidden="false" customHeight="true" outlineLevel="0" collapsed="false"/>
    <row r="1047085" customFormat="false" ht="12.8" hidden="false" customHeight="true" outlineLevel="0" collapsed="false"/>
    <row r="1047086" customFormat="false" ht="12.8" hidden="false" customHeight="true" outlineLevel="0" collapsed="false"/>
    <row r="1047087" customFormat="false" ht="12.8" hidden="false" customHeight="true" outlineLevel="0" collapsed="false"/>
    <row r="1047088" customFormat="false" ht="12.8" hidden="false" customHeight="true" outlineLevel="0" collapsed="false"/>
    <row r="1047089" customFormat="false" ht="12.8" hidden="false" customHeight="true" outlineLevel="0" collapsed="false"/>
    <row r="1047090" customFormat="false" ht="12.8" hidden="false" customHeight="true" outlineLevel="0" collapsed="false"/>
    <row r="1047091" customFormat="false" ht="12.8" hidden="false" customHeight="true" outlineLevel="0" collapsed="false"/>
    <row r="1047092" customFormat="false" ht="12.8" hidden="false" customHeight="true" outlineLevel="0" collapsed="false"/>
    <row r="1047093" customFormat="false" ht="12.8" hidden="false" customHeight="true" outlineLevel="0" collapsed="false"/>
    <row r="1047094" customFormat="false" ht="12.8" hidden="false" customHeight="true" outlineLevel="0" collapsed="false"/>
    <row r="1047095" customFormat="false" ht="12.8" hidden="false" customHeight="true" outlineLevel="0" collapsed="false"/>
    <row r="1047096" customFormat="false" ht="12.8" hidden="false" customHeight="true" outlineLevel="0" collapsed="false"/>
    <row r="1047097" customFormat="false" ht="12.8" hidden="false" customHeight="true" outlineLevel="0" collapsed="false"/>
    <row r="1047098" customFormat="false" ht="12.8" hidden="false" customHeight="true" outlineLevel="0" collapsed="false"/>
    <row r="1047099" customFormat="false" ht="12.8" hidden="false" customHeight="true" outlineLevel="0" collapsed="false"/>
    <row r="1047100" customFormat="false" ht="12.8" hidden="false" customHeight="true" outlineLevel="0" collapsed="false"/>
    <row r="1047101" customFormat="false" ht="12.8" hidden="false" customHeight="true" outlineLevel="0" collapsed="false"/>
    <row r="1047102" customFormat="false" ht="12.8" hidden="false" customHeight="true" outlineLevel="0" collapsed="false"/>
    <row r="1047103" customFormat="false" ht="12.8" hidden="false" customHeight="true" outlineLevel="0" collapsed="false"/>
    <row r="1047104" customFormat="false" ht="12.8" hidden="false" customHeight="true" outlineLevel="0" collapsed="false"/>
    <row r="1047105" customFormat="false" ht="12.8" hidden="false" customHeight="true" outlineLevel="0" collapsed="false"/>
    <row r="1047106" customFormat="false" ht="12.8" hidden="false" customHeight="true" outlineLevel="0" collapsed="false"/>
    <row r="1047107" customFormat="false" ht="12.8" hidden="false" customHeight="true" outlineLevel="0" collapsed="false"/>
    <row r="1047108" customFormat="false" ht="12.8" hidden="false" customHeight="true" outlineLevel="0" collapsed="false"/>
    <row r="1047109" customFormat="false" ht="12.8" hidden="false" customHeight="true" outlineLevel="0" collapsed="false"/>
    <row r="1047110" customFormat="false" ht="12.8" hidden="false" customHeight="true" outlineLevel="0" collapsed="false"/>
    <row r="1047111" customFormat="false" ht="12.8" hidden="false" customHeight="true" outlineLevel="0" collapsed="false"/>
    <row r="1047112" customFormat="false" ht="12.8" hidden="false" customHeight="true" outlineLevel="0" collapsed="false"/>
    <row r="1047113" customFormat="false" ht="12.8" hidden="false" customHeight="true" outlineLevel="0" collapsed="false"/>
    <row r="1047114" customFormat="false" ht="12.8" hidden="false" customHeight="true" outlineLevel="0" collapsed="false"/>
    <row r="1047115" customFormat="false" ht="12.8" hidden="false" customHeight="true" outlineLevel="0" collapsed="false"/>
    <row r="1047116" customFormat="false" ht="12.8" hidden="false" customHeight="true" outlineLevel="0" collapsed="false"/>
    <row r="1047117" customFormat="false" ht="12.8" hidden="false" customHeight="true" outlineLevel="0" collapsed="false"/>
    <row r="1047118" customFormat="false" ht="12.8" hidden="false" customHeight="true" outlineLevel="0" collapsed="false"/>
    <row r="1047119" customFormat="false" ht="12.8" hidden="false" customHeight="true" outlineLevel="0" collapsed="false"/>
    <row r="1047120" customFormat="false" ht="12.8" hidden="false" customHeight="true" outlineLevel="0" collapsed="false"/>
    <row r="1047121" customFormat="false" ht="12.8" hidden="false" customHeight="true" outlineLevel="0" collapsed="false"/>
    <row r="1047122" customFormat="false" ht="12.8" hidden="false" customHeight="true" outlineLevel="0" collapsed="false"/>
    <row r="1047123" customFormat="false" ht="12.8" hidden="false" customHeight="true" outlineLevel="0" collapsed="false"/>
    <row r="1047124" customFormat="false" ht="12.8" hidden="false" customHeight="true" outlineLevel="0" collapsed="false"/>
    <row r="1047125" customFormat="false" ht="12.8" hidden="false" customHeight="true" outlineLevel="0" collapsed="false"/>
    <row r="1047126" customFormat="false" ht="12.8" hidden="false" customHeight="true" outlineLevel="0" collapsed="false"/>
    <row r="1047127" customFormat="false" ht="12.8" hidden="false" customHeight="true" outlineLevel="0" collapsed="false"/>
    <row r="1047128" customFormat="false" ht="12.8" hidden="false" customHeight="true" outlineLevel="0" collapsed="false"/>
    <row r="1047129" customFormat="false" ht="12.8" hidden="false" customHeight="true" outlineLevel="0" collapsed="false"/>
    <row r="1047130" customFormat="false" ht="12.8" hidden="false" customHeight="true" outlineLevel="0" collapsed="false"/>
    <row r="1047131" customFormat="false" ht="12.8" hidden="false" customHeight="true" outlineLevel="0" collapsed="false"/>
    <row r="1047132" customFormat="false" ht="12.8" hidden="false" customHeight="true" outlineLevel="0" collapsed="false"/>
    <row r="1047133" customFormat="false" ht="12.8" hidden="false" customHeight="true" outlineLevel="0" collapsed="false"/>
    <row r="1047134" customFormat="false" ht="12.8" hidden="false" customHeight="true" outlineLevel="0" collapsed="false"/>
    <row r="1047135" customFormat="false" ht="12.8" hidden="false" customHeight="true" outlineLevel="0" collapsed="false"/>
    <row r="1047136" customFormat="false" ht="12.8" hidden="false" customHeight="true" outlineLevel="0" collapsed="false"/>
    <row r="1047137" customFormat="false" ht="12.8" hidden="false" customHeight="true" outlineLevel="0" collapsed="false"/>
    <row r="1047138" customFormat="false" ht="12.8" hidden="false" customHeight="true" outlineLevel="0" collapsed="false"/>
    <row r="1047139" customFormat="false" ht="12.8" hidden="false" customHeight="true" outlineLevel="0" collapsed="false"/>
    <row r="1047140" customFormat="false" ht="12.8" hidden="false" customHeight="true" outlineLevel="0" collapsed="false"/>
    <row r="1047141" customFormat="false" ht="12.8" hidden="false" customHeight="true" outlineLevel="0" collapsed="false"/>
    <row r="1047142" customFormat="false" ht="12.8" hidden="false" customHeight="true" outlineLevel="0" collapsed="false"/>
    <row r="1047143" customFormat="false" ht="12.8" hidden="false" customHeight="true" outlineLevel="0" collapsed="false"/>
    <row r="1047144" customFormat="false" ht="12.8" hidden="false" customHeight="true" outlineLevel="0" collapsed="false"/>
    <row r="1047145" customFormat="false" ht="12.8" hidden="false" customHeight="true" outlineLevel="0" collapsed="false"/>
    <row r="1047146" customFormat="false" ht="12.8" hidden="false" customHeight="true" outlineLevel="0" collapsed="false"/>
    <row r="1047147" customFormat="false" ht="12.8" hidden="false" customHeight="true" outlineLevel="0" collapsed="false"/>
    <row r="1047148" customFormat="false" ht="12.8" hidden="false" customHeight="true" outlineLevel="0" collapsed="false"/>
    <row r="1047149" customFormat="false" ht="12.8" hidden="false" customHeight="true" outlineLevel="0" collapsed="false"/>
    <row r="1047150" customFormat="false" ht="12.8" hidden="false" customHeight="true" outlineLevel="0" collapsed="false"/>
    <row r="1047151" customFormat="false" ht="12.8" hidden="false" customHeight="true" outlineLevel="0" collapsed="false"/>
    <row r="1047152" customFormat="false" ht="12.8" hidden="false" customHeight="true" outlineLevel="0" collapsed="false"/>
    <row r="1047153" customFormat="false" ht="12.8" hidden="false" customHeight="true" outlineLevel="0" collapsed="false"/>
    <row r="1047154" customFormat="false" ht="12.8" hidden="false" customHeight="true" outlineLevel="0" collapsed="false"/>
    <row r="1047155" customFormat="false" ht="12.8" hidden="false" customHeight="true" outlineLevel="0" collapsed="false"/>
    <row r="1047156" customFormat="false" ht="12.8" hidden="false" customHeight="true" outlineLevel="0" collapsed="false"/>
    <row r="1047157" customFormat="false" ht="12.8" hidden="false" customHeight="true" outlineLevel="0" collapsed="false"/>
    <row r="1047158" customFormat="false" ht="12.8" hidden="false" customHeight="true" outlineLevel="0" collapsed="false"/>
    <row r="1047159" customFormat="false" ht="12.8" hidden="false" customHeight="true" outlineLevel="0" collapsed="false"/>
    <row r="1047160" customFormat="false" ht="12.8" hidden="false" customHeight="true" outlineLevel="0" collapsed="false"/>
    <row r="1047161" customFormat="false" ht="12.8" hidden="false" customHeight="true" outlineLevel="0" collapsed="false"/>
    <row r="1047162" customFormat="false" ht="12.8" hidden="false" customHeight="true" outlineLevel="0" collapsed="false"/>
    <row r="1047163" customFormat="false" ht="12.8" hidden="false" customHeight="true" outlineLevel="0" collapsed="false"/>
    <row r="1047164" customFormat="false" ht="12.8" hidden="false" customHeight="true" outlineLevel="0" collapsed="false"/>
    <row r="1047165" customFormat="false" ht="12.8" hidden="false" customHeight="true" outlineLevel="0" collapsed="false"/>
    <row r="1047166" customFormat="false" ht="12.8" hidden="false" customHeight="true" outlineLevel="0" collapsed="false"/>
    <row r="1047167" customFormat="false" ht="12.8" hidden="false" customHeight="true" outlineLevel="0" collapsed="false"/>
    <row r="1047168" customFormat="false" ht="12.8" hidden="false" customHeight="true" outlineLevel="0" collapsed="false"/>
    <row r="1047169" customFormat="false" ht="12.8" hidden="false" customHeight="true" outlineLevel="0" collapsed="false"/>
    <row r="1047170" customFormat="false" ht="12.8" hidden="false" customHeight="true" outlineLevel="0" collapsed="false"/>
    <row r="1047171" customFormat="false" ht="12.8" hidden="false" customHeight="true" outlineLevel="0" collapsed="false"/>
    <row r="1047172" customFormat="false" ht="12.8" hidden="false" customHeight="true" outlineLevel="0" collapsed="false"/>
    <row r="1047173" customFormat="false" ht="12.8" hidden="false" customHeight="true" outlineLevel="0" collapsed="false"/>
    <row r="1047174" customFormat="false" ht="12.8" hidden="false" customHeight="true" outlineLevel="0" collapsed="false"/>
    <row r="1047175" customFormat="false" ht="12.8" hidden="false" customHeight="true" outlineLevel="0" collapsed="false"/>
    <row r="1047176" customFormat="false" ht="12.8" hidden="false" customHeight="true" outlineLevel="0" collapsed="false"/>
    <row r="1047177" customFormat="false" ht="12.8" hidden="false" customHeight="true" outlineLevel="0" collapsed="false"/>
    <row r="1047178" customFormat="false" ht="12.8" hidden="false" customHeight="true" outlineLevel="0" collapsed="false"/>
    <row r="1047179" customFormat="false" ht="12.8" hidden="false" customHeight="true" outlineLevel="0" collapsed="false"/>
    <row r="1047180" customFormat="false" ht="12.8" hidden="false" customHeight="true" outlineLevel="0" collapsed="false"/>
    <row r="1047181" customFormat="false" ht="12.8" hidden="false" customHeight="true" outlineLevel="0" collapsed="false"/>
    <row r="1047182" customFormat="false" ht="12.8" hidden="false" customHeight="true" outlineLevel="0" collapsed="false"/>
    <row r="1047183" customFormat="false" ht="12.8" hidden="false" customHeight="true" outlineLevel="0" collapsed="false"/>
    <row r="1047184" customFormat="false" ht="12.8" hidden="false" customHeight="true" outlineLevel="0" collapsed="false"/>
    <row r="1047185" customFormat="false" ht="12.8" hidden="false" customHeight="true" outlineLevel="0" collapsed="false"/>
    <row r="1047186" customFormat="false" ht="12.8" hidden="false" customHeight="true" outlineLevel="0" collapsed="false"/>
    <row r="1047187" customFormat="false" ht="12.8" hidden="false" customHeight="true" outlineLevel="0" collapsed="false"/>
    <row r="1047188" customFormat="false" ht="12.8" hidden="false" customHeight="true" outlineLevel="0" collapsed="false"/>
    <row r="1047189" customFormat="false" ht="12.8" hidden="false" customHeight="true" outlineLevel="0" collapsed="false"/>
    <row r="1047190" customFormat="false" ht="12.8" hidden="false" customHeight="true" outlineLevel="0" collapsed="false"/>
    <row r="1047191" customFormat="false" ht="12.8" hidden="false" customHeight="true" outlineLevel="0" collapsed="false"/>
    <row r="1047192" customFormat="false" ht="12.8" hidden="false" customHeight="true" outlineLevel="0" collapsed="false"/>
    <row r="1047193" customFormat="false" ht="12.8" hidden="false" customHeight="true" outlineLevel="0" collapsed="false"/>
    <row r="1047194" customFormat="false" ht="12.8" hidden="false" customHeight="true" outlineLevel="0" collapsed="false"/>
    <row r="1047195" customFormat="false" ht="12.8" hidden="false" customHeight="true" outlineLevel="0" collapsed="false"/>
    <row r="1047196" customFormat="false" ht="12.8" hidden="false" customHeight="true" outlineLevel="0" collapsed="false"/>
    <row r="1047197" customFormat="false" ht="12.8" hidden="false" customHeight="true" outlineLevel="0" collapsed="false"/>
    <row r="1047198" customFormat="false" ht="12.8" hidden="false" customHeight="true" outlineLevel="0" collapsed="false"/>
    <row r="1047199" customFormat="false" ht="12.8" hidden="false" customHeight="true" outlineLevel="0" collapsed="false"/>
    <row r="1047200" customFormat="false" ht="12.8" hidden="false" customHeight="true" outlineLevel="0" collapsed="false"/>
    <row r="1047201" customFormat="false" ht="12.8" hidden="false" customHeight="true" outlineLevel="0" collapsed="false"/>
    <row r="1047202" customFormat="false" ht="12.8" hidden="false" customHeight="true" outlineLevel="0" collapsed="false"/>
    <row r="1047203" customFormat="false" ht="12.8" hidden="false" customHeight="true" outlineLevel="0" collapsed="false"/>
    <row r="1047204" customFormat="false" ht="12.8" hidden="false" customHeight="true" outlineLevel="0" collapsed="false"/>
    <row r="1047205" customFormat="false" ht="12.8" hidden="false" customHeight="true" outlineLevel="0" collapsed="false"/>
    <row r="1047206" customFormat="false" ht="12.8" hidden="false" customHeight="true" outlineLevel="0" collapsed="false"/>
    <row r="1047207" customFormat="false" ht="12.8" hidden="false" customHeight="true" outlineLevel="0" collapsed="false"/>
    <row r="1047208" customFormat="false" ht="12.8" hidden="false" customHeight="true" outlineLevel="0" collapsed="false"/>
    <row r="1047209" customFormat="false" ht="12.8" hidden="false" customHeight="true" outlineLevel="0" collapsed="false"/>
    <row r="1047210" customFormat="false" ht="12.8" hidden="false" customHeight="true" outlineLevel="0" collapsed="false"/>
    <row r="1047211" customFormat="false" ht="12.8" hidden="false" customHeight="true" outlineLevel="0" collapsed="false"/>
    <row r="1047212" customFormat="false" ht="12.8" hidden="false" customHeight="true" outlineLevel="0" collapsed="false"/>
    <row r="1047213" customFormat="false" ht="12.8" hidden="false" customHeight="true" outlineLevel="0" collapsed="false"/>
    <row r="1047214" customFormat="false" ht="12.8" hidden="false" customHeight="true" outlineLevel="0" collapsed="false"/>
    <row r="1047215" customFormat="false" ht="12.8" hidden="false" customHeight="true" outlineLevel="0" collapsed="false"/>
    <row r="1047216" customFormat="false" ht="12.8" hidden="false" customHeight="true" outlineLevel="0" collapsed="false"/>
    <row r="1047217" customFormat="false" ht="12.8" hidden="false" customHeight="true" outlineLevel="0" collapsed="false"/>
    <row r="1047218" customFormat="false" ht="12.8" hidden="false" customHeight="true" outlineLevel="0" collapsed="false"/>
    <row r="1047219" customFormat="false" ht="12.8" hidden="false" customHeight="true" outlineLevel="0" collapsed="false"/>
    <row r="1047220" customFormat="false" ht="12.8" hidden="false" customHeight="true" outlineLevel="0" collapsed="false"/>
    <row r="1047221" customFormat="false" ht="12.8" hidden="false" customHeight="true" outlineLevel="0" collapsed="false"/>
    <row r="1047222" customFormat="false" ht="12.8" hidden="false" customHeight="true" outlineLevel="0" collapsed="false"/>
    <row r="1047223" customFormat="false" ht="12.8" hidden="false" customHeight="true" outlineLevel="0" collapsed="false"/>
    <row r="1047224" customFormat="false" ht="12.8" hidden="false" customHeight="true" outlineLevel="0" collapsed="false"/>
    <row r="1047225" customFormat="false" ht="12.8" hidden="false" customHeight="true" outlineLevel="0" collapsed="false"/>
    <row r="1047226" customFormat="false" ht="12.8" hidden="false" customHeight="true" outlineLevel="0" collapsed="false"/>
    <row r="1047227" customFormat="false" ht="12.8" hidden="false" customHeight="true" outlineLevel="0" collapsed="false"/>
    <row r="1047228" customFormat="false" ht="12.8" hidden="false" customHeight="true" outlineLevel="0" collapsed="false"/>
    <row r="1047229" customFormat="false" ht="12.8" hidden="false" customHeight="true" outlineLevel="0" collapsed="false"/>
    <row r="1047230" customFormat="false" ht="12.8" hidden="false" customHeight="true" outlineLevel="0" collapsed="false"/>
    <row r="1047231" customFormat="false" ht="12.8" hidden="false" customHeight="true" outlineLevel="0" collapsed="false"/>
    <row r="1047232" customFormat="false" ht="12.8" hidden="false" customHeight="true" outlineLevel="0" collapsed="false"/>
    <row r="1047233" customFormat="false" ht="12.8" hidden="false" customHeight="true" outlineLevel="0" collapsed="false"/>
    <row r="1047234" customFormat="false" ht="12.8" hidden="false" customHeight="true" outlineLevel="0" collapsed="false"/>
    <row r="1047235" customFormat="false" ht="12.8" hidden="false" customHeight="true" outlineLevel="0" collapsed="false"/>
    <row r="1047236" customFormat="false" ht="12.8" hidden="false" customHeight="true" outlineLevel="0" collapsed="false"/>
    <row r="1047237" customFormat="false" ht="12.8" hidden="false" customHeight="true" outlineLevel="0" collapsed="false"/>
    <row r="1047238" customFormat="false" ht="12.8" hidden="false" customHeight="true" outlineLevel="0" collapsed="false"/>
    <row r="1047239" customFormat="false" ht="12.8" hidden="false" customHeight="true" outlineLevel="0" collapsed="false"/>
    <row r="1047240" customFormat="false" ht="12.8" hidden="false" customHeight="true" outlineLevel="0" collapsed="false"/>
    <row r="1047241" customFormat="false" ht="12.8" hidden="false" customHeight="true" outlineLevel="0" collapsed="false"/>
    <row r="1047242" customFormat="false" ht="12.8" hidden="false" customHeight="true" outlineLevel="0" collapsed="false"/>
    <row r="1047243" customFormat="false" ht="12.8" hidden="false" customHeight="true" outlineLevel="0" collapsed="false"/>
    <row r="1047244" customFormat="false" ht="12.8" hidden="false" customHeight="true" outlineLevel="0" collapsed="false"/>
    <row r="1047245" customFormat="false" ht="12.8" hidden="false" customHeight="true" outlineLevel="0" collapsed="false"/>
    <row r="1047246" customFormat="false" ht="12.8" hidden="false" customHeight="true" outlineLevel="0" collapsed="false"/>
    <row r="1047247" customFormat="false" ht="12.8" hidden="false" customHeight="true" outlineLevel="0" collapsed="false"/>
    <row r="1047248" customFormat="false" ht="12.8" hidden="false" customHeight="true" outlineLevel="0" collapsed="false"/>
    <row r="1047249" customFormat="false" ht="12.8" hidden="false" customHeight="true" outlineLevel="0" collapsed="false"/>
    <row r="1047250" customFormat="false" ht="12.8" hidden="false" customHeight="true" outlineLevel="0" collapsed="false"/>
    <row r="1047251" customFormat="false" ht="12.8" hidden="false" customHeight="true" outlineLevel="0" collapsed="false"/>
    <row r="1047252" customFormat="false" ht="12.8" hidden="false" customHeight="true" outlineLevel="0" collapsed="false"/>
    <row r="1047253" customFormat="false" ht="12.8" hidden="false" customHeight="true" outlineLevel="0" collapsed="false"/>
    <row r="1047254" customFormat="false" ht="12.8" hidden="false" customHeight="true" outlineLevel="0" collapsed="false"/>
    <row r="1047255" customFormat="false" ht="12.8" hidden="false" customHeight="true" outlineLevel="0" collapsed="false"/>
    <row r="1047256" customFormat="false" ht="12.8" hidden="false" customHeight="true" outlineLevel="0" collapsed="false"/>
    <row r="1047257" customFormat="false" ht="12.8" hidden="false" customHeight="true" outlineLevel="0" collapsed="false"/>
    <row r="1047258" customFormat="false" ht="12.8" hidden="false" customHeight="true" outlineLevel="0" collapsed="false"/>
    <row r="1047259" customFormat="false" ht="12.8" hidden="false" customHeight="true" outlineLevel="0" collapsed="false"/>
    <row r="1047260" customFormat="false" ht="12.8" hidden="false" customHeight="true" outlineLevel="0" collapsed="false"/>
    <row r="1047261" customFormat="false" ht="12.8" hidden="false" customHeight="true" outlineLevel="0" collapsed="false"/>
    <row r="1047262" customFormat="false" ht="12.8" hidden="false" customHeight="true" outlineLevel="0" collapsed="false"/>
    <row r="1047263" customFormat="false" ht="12.8" hidden="false" customHeight="true" outlineLevel="0" collapsed="false"/>
    <row r="1047264" customFormat="false" ht="12.8" hidden="false" customHeight="true" outlineLevel="0" collapsed="false"/>
    <row r="1047265" customFormat="false" ht="12.8" hidden="false" customHeight="true" outlineLevel="0" collapsed="false"/>
    <row r="1047266" customFormat="false" ht="12.8" hidden="false" customHeight="true" outlineLevel="0" collapsed="false"/>
    <row r="1047267" customFormat="false" ht="12.8" hidden="false" customHeight="true" outlineLevel="0" collapsed="false"/>
    <row r="1047268" customFormat="false" ht="12.8" hidden="false" customHeight="true" outlineLevel="0" collapsed="false"/>
    <row r="1047269" customFormat="false" ht="12.8" hidden="false" customHeight="true" outlineLevel="0" collapsed="false"/>
    <row r="1047270" customFormat="false" ht="12.8" hidden="false" customHeight="true" outlineLevel="0" collapsed="false"/>
    <row r="1047271" customFormat="false" ht="12.8" hidden="false" customHeight="true" outlineLevel="0" collapsed="false"/>
    <row r="1047272" customFormat="false" ht="12.8" hidden="false" customHeight="true" outlineLevel="0" collapsed="false"/>
    <row r="1047273" customFormat="false" ht="12.8" hidden="false" customHeight="true" outlineLevel="0" collapsed="false"/>
    <row r="1047274" customFormat="false" ht="12.8" hidden="false" customHeight="true" outlineLevel="0" collapsed="false"/>
    <row r="1047275" customFormat="false" ht="12.8" hidden="false" customHeight="true" outlineLevel="0" collapsed="false"/>
    <row r="1047276" customFormat="false" ht="12.8" hidden="false" customHeight="true" outlineLevel="0" collapsed="false"/>
    <row r="1047277" customFormat="false" ht="12.8" hidden="false" customHeight="true" outlineLevel="0" collapsed="false"/>
    <row r="1047278" customFormat="false" ht="12.8" hidden="false" customHeight="true" outlineLevel="0" collapsed="false"/>
    <row r="1047279" customFormat="false" ht="12.8" hidden="false" customHeight="true" outlineLevel="0" collapsed="false"/>
    <row r="1047280" customFormat="false" ht="12.8" hidden="false" customHeight="true" outlineLevel="0" collapsed="false"/>
    <row r="1047281" customFormat="false" ht="12.8" hidden="false" customHeight="true" outlineLevel="0" collapsed="false"/>
    <row r="1047282" customFormat="false" ht="12.8" hidden="false" customHeight="true" outlineLevel="0" collapsed="false"/>
    <row r="1047283" customFormat="false" ht="12.8" hidden="false" customHeight="true" outlineLevel="0" collapsed="false"/>
    <row r="1047284" customFormat="false" ht="12.8" hidden="false" customHeight="true" outlineLevel="0" collapsed="false"/>
    <row r="1047285" customFormat="false" ht="12.8" hidden="false" customHeight="true" outlineLevel="0" collapsed="false"/>
    <row r="1047286" customFormat="false" ht="12.8" hidden="false" customHeight="true" outlineLevel="0" collapsed="false"/>
    <row r="1047287" customFormat="false" ht="12.8" hidden="false" customHeight="true" outlineLevel="0" collapsed="false"/>
    <row r="1047288" customFormat="false" ht="12.8" hidden="false" customHeight="true" outlineLevel="0" collapsed="false"/>
    <row r="1047289" customFormat="false" ht="12.8" hidden="false" customHeight="true" outlineLevel="0" collapsed="false"/>
    <row r="1047290" customFormat="false" ht="12.8" hidden="false" customHeight="true" outlineLevel="0" collapsed="false"/>
    <row r="1047291" customFormat="false" ht="12.8" hidden="false" customHeight="true" outlineLevel="0" collapsed="false"/>
    <row r="1047292" customFormat="false" ht="12.8" hidden="false" customHeight="true" outlineLevel="0" collapsed="false"/>
    <row r="1047293" customFormat="false" ht="12.8" hidden="false" customHeight="true" outlineLevel="0" collapsed="false"/>
    <row r="1047294" customFormat="false" ht="12.8" hidden="false" customHeight="true" outlineLevel="0" collapsed="false"/>
    <row r="1047295" customFormat="false" ht="12.8" hidden="false" customHeight="true" outlineLevel="0" collapsed="false"/>
    <row r="1047296" customFormat="false" ht="12.8" hidden="false" customHeight="true" outlineLevel="0" collapsed="false"/>
    <row r="1047297" customFormat="false" ht="12.8" hidden="false" customHeight="true" outlineLevel="0" collapsed="false"/>
    <row r="1047298" customFormat="false" ht="12.8" hidden="false" customHeight="true" outlineLevel="0" collapsed="false"/>
    <row r="1047299" customFormat="false" ht="12.8" hidden="false" customHeight="true" outlineLevel="0" collapsed="false"/>
    <row r="1047300" customFormat="false" ht="12.8" hidden="false" customHeight="true" outlineLevel="0" collapsed="false"/>
    <row r="1047301" customFormat="false" ht="12.8" hidden="false" customHeight="true" outlineLevel="0" collapsed="false"/>
    <row r="1047302" customFormat="false" ht="12.8" hidden="false" customHeight="true" outlineLevel="0" collapsed="false"/>
    <row r="1047303" customFormat="false" ht="12.8" hidden="false" customHeight="true" outlineLevel="0" collapsed="false"/>
    <row r="1047304" customFormat="false" ht="12.8" hidden="false" customHeight="true" outlineLevel="0" collapsed="false"/>
    <row r="1047305" customFormat="false" ht="12.8" hidden="false" customHeight="true" outlineLevel="0" collapsed="false"/>
    <row r="1047306" customFormat="false" ht="12.8" hidden="false" customHeight="true" outlineLevel="0" collapsed="false"/>
    <row r="1047307" customFormat="false" ht="12.8" hidden="false" customHeight="true" outlineLevel="0" collapsed="false"/>
    <row r="1047308" customFormat="false" ht="12.8" hidden="false" customHeight="true" outlineLevel="0" collapsed="false"/>
    <row r="1047309" customFormat="false" ht="12.8" hidden="false" customHeight="true" outlineLevel="0" collapsed="false"/>
    <row r="1047310" customFormat="false" ht="12.8" hidden="false" customHeight="true" outlineLevel="0" collapsed="false"/>
    <row r="1047311" customFormat="false" ht="12.8" hidden="false" customHeight="true" outlineLevel="0" collapsed="false"/>
    <row r="1047312" customFormat="false" ht="12.8" hidden="false" customHeight="true" outlineLevel="0" collapsed="false"/>
    <row r="1047313" customFormat="false" ht="12.8" hidden="false" customHeight="true" outlineLevel="0" collapsed="false"/>
    <row r="1047314" customFormat="false" ht="12.8" hidden="false" customHeight="true" outlineLevel="0" collapsed="false"/>
    <row r="1047315" customFormat="false" ht="12.8" hidden="false" customHeight="true" outlineLevel="0" collapsed="false"/>
    <row r="1047316" customFormat="false" ht="12.8" hidden="false" customHeight="true" outlineLevel="0" collapsed="false"/>
    <row r="1047317" customFormat="false" ht="12.8" hidden="false" customHeight="true" outlineLevel="0" collapsed="false"/>
    <row r="1047318" customFormat="false" ht="12.8" hidden="false" customHeight="true" outlineLevel="0" collapsed="false"/>
    <row r="1047319" customFormat="false" ht="12.8" hidden="false" customHeight="true" outlineLevel="0" collapsed="false"/>
    <row r="1047320" customFormat="false" ht="12.8" hidden="false" customHeight="true" outlineLevel="0" collapsed="false"/>
    <row r="1047321" customFormat="false" ht="12.8" hidden="false" customHeight="true" outlineLevel="0" collapsed="false"/>
    <row r="1047322" customFormat="false" ht="12.8" hidden="false" customHeight="true" outlineLevel="0" collapsed="false"/>
    <row r="1047323" customFormat="false" ht="12.8" hidden="false" customHeight="true" outlineLevel="0" collapsed="false"/>
    <row r="1047324" customFormat="false" ht="12.8" hidden="false" customHeight="true" outlineLevel="0" collapsed="false"/>
    <row r="1047325" customFormat="false" ht="12.8" hidden="false" customHeight="true" outlineLevel="0" collapsed="false"/>
    <row r="1047326" customFormat="false" ht="12.8" hidden="false" customHeight="true" outlineLevel="0" collapsed="false"/>
    <row r="1047327" customFormat="false" ht="12.8" hidden="false" customHeight="true" outlineLevel="0" collapsed="false"/>
    <row r="1047328" customFormat="false" ht="12.8" hidden="false" customHeight="true" outlineLevel="0" collapsed="false"/>
    <row r="1047329" customFormat="false" ht="12.8" hidden="false" customHeight="true" outlineLevel="0" collapsed="false"/>
    <row r="1047330" customFormat="false" ht="12.8" hidden="false" customHeight="true" outlineLevel="0" collapsed="false"/>
    <row r="1047331" customFormat="false" ht="12.8" hidden="false" customHeight="true" outlineLevel="0" collapsed="false"/>
    <row r="1047332" customFormat="false" ht="12.8" hidden="false" customHeight="true" outlineLevel="0" collapsed="false"/>
    <row r="1047333" customFormat="false" ht="12.8" hidden="false" customHeight="true" outlineLevel="0" collapsed="false"/>
    <row r="1047334" customFormat="false" ht="12.8" hidden="false" customHeight="true" outlineLevel="0" collapsed="false"/>
    <row r="1047335" customFormat="false" ht="12.8" hidden="false" customHeight="true" outlineLevel="0" collapsed="false"/>
    <row r="1047336" customFormat="false" ht="12.8" hidden="false" customHeight="true" outlineLevel="0" collapsed="false"/>
    <row r="1047337" customFormat="false" ht="12.8" hidden="false" customHeight="true" outlineLevel="0" collapsed="false"/>
    <row r="1047338" customFormat="false" ht="12.8" hidden="false" customHeight="true" outlineLevel="0" collapsed="false"/>
    <row r="1047339" customFormat="false" ht="12.8" hidden="false" customHeight="true" outlineLevel="0" collapsed="false"/>
    <row r="1047340" customFormat="false" ht="12.8" hidden="false" customHeight="true" outlineLevel="0" collapsed="false"/>
    <row r="1047341" customFormat="false" ht="12.8" hidden="false" customHeight="true" outlineLevel="0" collapsed="false"/>
    <row r="1047342" customFormat="false" ht="12.8" hidden="false" customHeight="true" outlineLevel="0" collapsed="false"/>
    <row r="1047343" customFormat="false" ht="12.8" hidden="false" customHeight="true" outlineLevel="0" collapsed="false"/>
    <row r="1047344" customFormat="false" ht="12.8" hidden="false" customHeight="true" outlineLevel="0" collapsed="false"/>
    <row r="1047345" customFormat="false" ht="12.8" hidden="false" customHeight="true" outlineLevel="0" collapsed="false"/>
    <row r="1047346" customFormat="false" ht="12.8" hidden="false" customHeight="true" outlineLevel="0" collapsed="false"/>
    <row r="1047347" customFormat="false" ht="12.8" hidden="false" customHeight="true" outlineLevel="0" collapsed="false"/>
    <row r="1047348" customFormat="false" ht="12.8" hidden="false" customHeight="true" outlineLevel="0" collapsed="false"/>
    <row r="1047349" customFormat="false" ht="12.8" hidden="false" customHeight="true" outlineLevel="0" collapsed="false"/>
    <row r="1047350" customFormat="false" ht="12.8" hidden="false" customHeight="true" outlineLevel="0" collapsed="false"/>
    <row r="1047351" customFormat="false" ht="12.8" hidden="false" customHeight="true" outlineLevel="0" collapsed="false"/>
    <row r="1047352" customFormat="false" ht="12.8" hidden="false" customHeight="true" outlineLevel="0" collapsed="false"/>
    <row r="1047353" customFormat="false" ht="12.8" hidden="false" customHeight="true" outlineLevel="0" collapsed="false"/>
    <row r="1047354" customFormat="false" ht="12.8" hidden="false" customHeight="true" outlineLevel="0" collapsed="false"/>
    <row r="1047355" customFormat="false" ht="12.8" hidden="false" customHeight="true" outlineLevel="0" collapsed="false"/>
    <row r="1047356" customFormat="false" ht="12.8" hidden="false" customHeight="true" outlineLevel="0" collapsed="false"/>
    <row r="1047357" customFormat="false" ht="12.8" hidden="false" customHeight="true" outlineLevel="0" collapsed="false"/>
    <row r="1047358" customFormat="false" ht="12.8" hidden="false" customHeight="true" outlineLevel="0" collapsed="false"/>
    <row r="1047359" customFormat="false" ht="12.8" hidden="false" customHeight="true" outlineLevel="0" collapsed="false"/>
    <row r="1047360" customFormat="false" ht="12.8" hidden="false" customHeight="true" outlineLevel="0" collapsed="false"/>
    <row r="1047361" customFormat="false" ht="12.8" hidden="false" customHeight="true" outlineLevel="0" collapsed="false"/>
    <row r="1047362" customFormat="false" ht="12.8" hidden="false" customHeight="true" outlineLevel="0" collapsed="false"/>
    <row r="1047363" customFormat="false" ht="12.8" hidden="false" customHeight="true" outlineLevel="0" collapsed="false"/>
    <row r="1047364" customFormat="false" ht="12.8" hidden="false" customHeight="true" outlineLevel="0" collapsed="false"/>
    <row r="1047365" customFormat="false" ht="12.8" hidden="false" customHeight="true" outlineLevel="0" collapsed="false"/>
    <row r="1047366" customFormat="false" ht="12.8" hidden="false" customHeight="true" outlineLevel="0" collapsed="false"/>
    <row r="1047367" customFormat="false" ht="12.8" hidden="false" customHeight="true" outlineLevel="0" collapsed="false"/>
    <row r="1047368" customFormat="false" ht="12.8" hidden="false" customHeight="true" outlineLevel="0" collapsed="false"/>
    <row r="1047369" customFormat="false" ht="12.8" hidden="false" customHeight="true" outlineLevel="0" collapsed="false"/>
    <row r="1047370" customFormat="false" ht="12.8" hidden="false" customHeight="true" outlineLevel="0" collapsed="false"/>
    <row r="1047371" customFormat="false" ht="12.8" hidden="false" customHeight="true" outlineLevel="0" collapsed="false"/>
    <row r="1047372" customFormat="false" ht="12.8" hidden="false" customHeight="true" outlineLevel="0" collapsed="false"/>
    <row r="1047373" customFormat="false" ht="12.8" hidden="false" customHeight="true" outlineLevel="0" collapsed="false"/>
    <row r="1047374" customFormat="false" ht="12.8" hidden="false" customHeight="true" outlineLevel="0" collapsed="false"/>
    <row r="1047375" customFormat="false" ht="12.8" hidden="false" customHeight="true" outlineLevel="0" collapsed="false"/>
    <row r="1047376" customFormat="false" ht="12.8" hidden="false" customHeight="true" outlineLevel="0" collapsed="false"/>
    <row r="1047377" customFormat="false" ht="12.8" hidden="false" customHeight="true" outlineLevel="0" collapsed="false"/>
    <row r="1047378" customFormat="false" ht="12.8" hidden="false" customHeight="true" outlineLevel="0" collapsed="false"/>
    <row r="1047379" customFormat="false" ht="12.8" hidden="false" customHeight="true" outlineLevel="0" collapsed="false"/>
    <row r="1047380" customFormat="false" ht="12.8" hidden="false" customHeight="true" outlineLevel="0" collapsed="false"/>
    <row r="1047381" customFormat="false" ht="12.8" hidden="false" customHeight="true" outlineLevel="0" collapsed="false"/>
    <row r="1047382" customFormat="false" ht="12.8" hidden="false" customHeight="true" outlineLevel="0" collapsed="false"/>
    <row r="1047383" customFormat="false" ht="12.8" hidden="false" customHeight="true" outlineLevel="0" collapsed="false"/>
    <row r="1047384" customFormat="false" ht="12.8" hidden="false" customHeight="true" outlineLevel="0" collapsed="false"/>
    <row r="1047385" customFormat="false" ht="12.8" hidden="false" customHeight="true" outlineLevel="0" collapsed="false"/>
    <row r="1047386" customFormat="false" ht="12.8" hidden="false" customHeight="true" outlineLevel="0" collapsed="false"/>
    <row r="1047387" customFormat="false" ht="12.8" hidden="false" customHeight="true" outlineLevel="0" collapsed="false"/>
    <row r="1047388" customFormat="false" ht="12.8" hidden="false" customHeight="true" outlineLevel="0" collapsed="false"/>
    <row r="1047389" customFormat="false" ht="12.8" hidden="false" customHeight="true" outlineLevel="0" collapsed="false"/>
    <row r="1047390" customFormat="false" ht="12.8" hidden="false" customHeight="true" outlineLevel="0" collapsed="false"/>
    <row r="1047391" customFormat="false" ht="12.8" hidden="false" customHeight="true" outlineLevel="0" collapsed="false"/>
    <row r="1047392" customFormat="false" ht="12.8" hidden="false" customHeight="true" outlineLevel="0" collapsed="false"/>
    <row r="1047393" customFormat="false" ht="12.8" hidden="false" customHeight="true" outlineLevel="0" collapsed="false"/>
    <row r="1047394" customFormat="false" ht="12.8" hidden="false" customHeight="true" outlineLevel="0" collapsed="false"/>
    <row r="1047395" customFormat="false" ht="12.8" hidden="false" customHeight="true" outlineLevel="0" collapsed="false"/>
    <row r="1047396" customFormat="false" ht="12.8" hidden="false" customHeight="true" outlineLevel="0" collapsed="false"/>
    <row r="1047397" customFormat="false" ht="12.8" hidden="false" customHeight="true" outlineLevel="0" collapsed="false"/>
    <row r="1047398" customFormat="false" ht="12.8" hidden="false" customHeight="true" outlineLevel="0" collapsed="false"/>
    <row r="1047399" customFormat="false" ht="12.8" hidden="false" customHeight="true" outlineLevel="0" collapsed="false"/>
    <row r="1047400" customFormat="false" ht="12.8" hidden="false" customHeight="true" outlineLevel="0" collapsed="false"/>
    <row r="1047401" customFormat="false" ht="12.8" hidden="false" customHeight="true" outlineLevel="0" collapsed="false"/>
    <row r="1047402" customFormat="false" ht="12.8" hidden="false" customHeight="true" outlineLevel="0" collapsed="false"/>
    <row r="1047403" customFormat="false" ht="12.8" hidden="false" customHeight="true" outlineLevel="0" collapsed="false"/>
    <row r="1047404" customFormat="false" ht="12.8" hidden="false" customHeight="true" outlineLevel="0" collapsed="false"/>
    <row r="1047405" customFormat="false" ht="12.8" hidden="false" customHeight="true" outlineLevel="0" collapsed="false"/>
    <row r="1047406" customFormat="false" ht="12.8" hidden="false" customHeight="true" outlineLevel="0" collapsed="false"/>
    <row r="1047407" customFormat="false" ht="12.8" hidden="false" customHeight="true" outlineLevel="0" collapsed="false"/>
    <row r="1047408" customFormat="false" ht="12.8" hidden="false" customHeight="true" outlineLevel="0" collapsed="false"/>
    <row r="1047409" customFormat="false" ht="12.8" hidden="false" customHeight="true" outlineLevel="0" collapsed="false"/>
    <row r="1047410" customFormat="false" ht="12.8" hidden="false" customHeight="true" outlineLevel="0" collapsed="false"/>
    <row r="1047411" customFormat="false" ht="12.8" hidden="false" customHeight="true" outlineLevel="0" collapsed="false"/>
    <row r="1047412" customFormat="false" ht="12.8" hidden="false" customHeight="true" outlineLevel="0" collapsed="false"/>
    <row r="1047413" customFormat="false" ht="12.8" hidden="false" customHeight="true" outlineLevel="0" collapsed="false"/>
    <row r="1047414" customFormat="false" ht="12.8" hidden="false" customHeight="true" outlineLevel="0" collapsed="false"/>
    <row r="1047415" customFormat="false" ht="12.8" hidden="false" customHeight="true" outlineLevel="0" collapsed="false"/>
    <row r="1047416" customFormat="false" ht="12.8" hidden="false" customHeight="true" outlineLevel="0" collapsed="false"/>
    <row r="1047417" customFormat="false" ht="12.8" hidden="false" customHeight="true" outlineLevel="0" collapsed="false"/>
    <row r="1047418" customFormat="false" ht="12.8" hidden="false" customHeight="true" outlineLevel="0" collapsed="false"/>
    <row r="1047419" customFormat="false" ht="12.8" hidden="false" customHeight="true" outlineLevel="0" collapsed="false"/>
    <row r="1047420" customFormat="false" ht="12.8" hidden="false" customHeight="true" outlineLevel="0" collapsed="false"/>
    <row r="1047421" customFormat="false" ht="12.8" hidden="false" customHeight="true" outlineLevel="0" collapsed="false"/>
    <row r="1047422" customFormat="false" ht="12.8" hidden="false" customHeight="true" outlineLevel="0" collapsed="false"/>
    <row r="1047423" customFormat="false" ht="12.8" hidden="false" customHeight="true" outlineLevel="0" collapsed="false"/>
    <row r="1047424" customFormat="false" ht="12.8" hidden="false" customHeight="true" outlineLevel="0" collapsed="false"/>
    <row r="1047425" customFormat="false" ht="12.8" hidden="false" customHeight="true" outlineLevel="0" collapsed="false"/>
    <row r="1047426" customFormat="false" ht="12.8" hidden="false" customHeight="true" outlineLevel="0" collapsed="false"/>
    <row r="1047427" customFormat="false" ht="12.8" hidden="false" customHeight="true" outlineLevel="0" collapsed="false"/>
    <row r="1047428" customFormat="false" ht="12.8" hidden="false" customHeight="true" outlineLevel="0" collapsed="false"/>
    <row r="1047429" customFormat="false" ht="12.8" hidden="false" customHeight="true" outlineLevel="0" collapsed="false"/>
    <row r="1047430" customFormat="false" ht="12.8" hidden="false" customHeight="true" outlineLevel="0" collapsed="false"/>
    <row r="1047431" customFormat="false" ht="12.8" hidden="false" customHeight="true" outlineLevel="0" collapsed="false"/>
    <row r="1047432" customFormat="false" ht="12.8" hidden="false" customHeight="true" outlineLevel="0" collapsed="false"/>
    <row r="1047433" customFormat="false" ht="12.8" hidden="false" customHeight="true" outlineLevel="0" collapsed="false"/>
    <row r="1047434" customFormat="false" ht="12.8" hidden="false" customHeight="true" outlineLevel="0" collapsed="false"/>
    <row r="1047435" customFormat="false" ht="12.8" hidden="false" customHeight="true" outlineLevel="0" collapsed="false"/>
    <row r="1047436" customFormat="false" ht="12.8" hidden="false" customHeight="true" outlineLevel="0" collapsed="false"/>
    <row r="1047437" customFormat="false" ht="12.8" hidden="false" customHeight="true" outlineLevel="0" collapsed="false"/>
    <row r="1047438" customFormat="false" ht="12.8" hidden="false" customHeight="true" outlineLevel="0" collapsed="false"/>
    <row r="1047439" customFormat="false" ht="12.8" hidden="false" customHeight="true" outlineLevel="0" collapsed="false"/>
    <row r="1047440" customFormat="false" ht="12.8" hidden="false" customHeight="true" outlineLevel="0" collapsed="false"/>
    <row r="1047441" customFormat="false" ht="12.8" hidden="false" customHeight="true" outlineLevel="0" collapsed="false"/>
    <row r="1047442" customFormat="false" ht="12.8" hidden="false" customHeight="true" outlineLevel="0" collapsed="false"/>
    <row r="1047443" customFormat="false" ht="12.8" hidden="false" customHeight="true" outlineLevel="0" collapsed="false"/>
    <row r="1047444" customFormat="false" ht="12.8" hidden="false" customHeight="true" outlineLevel="0" collapsed="false"/>
    <row r="1047445" customFormat="false" ht="12.8" hidden="false" customHeight="true" outlineLevel="0" collapsed="false"/>
    <row r="1047446" customFormat="false" ht="12.8" hidden="false" customHeight="true" outlineLevel="0" collapsed="false"/>
    <row r="1047447" customFormat="false" ht="12.8" hidden="false" customHeight="true" outlineLevel="0" collapsed="false"/>
    <row r="1047448" customFormat="false" ht="12.8" hidden="false" customHeight="true" outlineLevel="0" collapsed="false"/>
    <row r="1047449" customFormat="false" ht="12.8" hidden="false" customHeight="true" outlineLevel="0" collapsed="false"/>
    <row r="1047450" customFormat="false" ht="12.8" hidden="false" customHeight="true" outlineLevel="0" collapsed="false"/>
    <row r="1047451" customFormat="false" ht="12.8" hidden="false" customHeight="true" outlineLevel="0" collapsed="false"/>
    <row r="1047452" customFormat="false" ht="12.8" hidden="false" customHeight="true" outlineLevel="0" collapsed="false"/>
    <row r="1047453" customFormat="false" ht="12.8" hidden="false" customHeight="true" outlineLevel="0" collapsed="false"/>
    <row r="1047454" customFormat="false" ht="12.8" hidden="false" customHeight="true" outlineLevel="0" collapsed="false"/>
    <row r="1047455" customFormat="false" ht="12.8" hidden="false" customHeight="true" outlineLevel="0" collapsed="false"/>
    <row r="1047456" customFormat="false" ht="12.8" hidden="false" customHeight="true" outlineLevel="0" collapsed="false"/>
    <row r="1047457" customFormat="false" ht="12.8" hidden="false" customHeight="true" outlineLevel="0" collapsed="false"/>
    <row r="1047458" customFormat="false" ht="12.8" hidden="false" customHeight="true" outlineLevel="0" collapsed="false"/>
    <row r="1047459" customFormat="false" ht="12.8" hidden="false" customHeight="true" outlineLevel="0" collapsed="false"/>
    <row r="1047460" customFormat="false" ht="12.8" hidden="false" customHeight="true" outlineLevel="0" collapsed="false"/>
    <row r="1047461" customFormat="false" ht="12.8" hidden="false" customHeight="true" outlineLevel="0" collapsed="false"/>
    <row r="1047462" customFormat="false" ht="12.8" hidden="false" customHeight="true" outlineLevel="0" collapsed="false"/>
    <row r="1047463" customFormat="false" ht="12.8" hidden="false" customHeight="true" outlineLevel="0" collapsed="false"/>
    <row r="1047464" customFormat="false" ht="12.8" hidden="false" customHeight="true" outlineLevel="0" collapsed="false"/>
    <row r="1047465" customFormat="false" ht="12.8" hidden="false" customHeight="true" outlineLevel="0" collapsed="false"/>
    <row r="1047466" customFormat="false" ht="12.8" hidden="false" customHeight="true" outlineLevel="0" collapsed="false"/>
    <row r="1047467" customFormat="false" ht="12.8" hidden="false" customHeight="true" outlineLevel="0" collapsed="false"/>
    <row r="1047468" customFormat="false" ht="12.8" hidden="false" customHeight="true" outlineLevel="0" collapsed="false"/>
    <row r="1047469" customFormat="false" ht="12.8" hidden="false" customHeight="true" outlineLevel="0" collapsed="false"/>
    <row r="1047470" customFormat="false" ht="12.8" hidden="false" customHeight="true" outlineLevel="0" collapsed="false"/>
    <row r="1047471" customFormat="false" ht="12.8" hidden="false" customHeight="true" outlineLevel="0" collapsed="false"/>
    <row r="1047472" customFormat="false" ht="12.8" hidden="false" customHeight="true" outlineLevel="0" collapsed="false"/>
    <row r="1047473" customFormat="false" ht="12.8" hidden="false" customHeight="true" outlineLevel="0" collapsed="false"/>
    <row r="1047474" customFormat="false" ht="12.8" hidden="false" customHeight="true" outlineLevel="0" collapsed="false"/>
    <row r="1047475" customFormat="false" ht="12.8" hidden="false" customHeight="true" outlineLevel="0" collapsed="false"/>
    <row r="1047476" customFormat="false" ht="12.8" hidden="false" customHeight="true" outlineLevel="0" collapsed="false"/>
    <row r="1047477" customFormat="false" ht="12.8" hidden="false" customHeight="true" outlineLevel="0" collapsed="false"/>
    <row r="1047478" customFormat="false" ht="12.8" hidden="false" customHeight="true" outlineLevel="0" collapsed="false"/>
    <row r="1047479" customFormat="false" ht="12.8" hidden="false" customHeight="true" outlineLevel="0" collapsed="false"/>
    <row r="1047480" customFormat="false" ht="12.8" hidden="false" customHeight="true" outlineLevel="0" collapsed="false"/>
    <row r="1047481" customFormat="false" ht="12.8" hidden="false" customHeight="true" outlineLevel="0" collapsed="false"/>
    <row r="1047482" customFormat="false" ht="12.8" hidden="false" customHeight="true" outlineLevel="0" collapsed="false"/>
    <row r="1047483" customFormat="false" ht="12.8" hidden="false" customHeight="true" outlineLevel="0" collapsed="false"/>
    <row r="1047484" customFormat="false" ht="12.8" hidden="false" customHeight="true" outlineLevel="0" collapsed="false"/>
    <row r="1047485" customFormat="false" ht="12.8" hidden="false" customHeight="true" outlineLevel="0" collapsed="false"/>
    <row r="1047486" customFormat="false" ht="12.8" hidden="false" customHeight="true" outlineLevel="0" collapsed="false"/>
    <row r="1047487" customFormat="false" ht="12.8" hidden="false" customHeight="true" outlineLevel="0" collapsed="false"/>
    <row r="1047488" customFormat="false" ht="12.8" hidden="false" customHeight="true" outlineLevel="0" collapsed="false"/>
    <row r="1047489" customFormat="false" ht="12.8" hidden="false" customHeight="true" outlineLevel="0" collapsed="false"/>
    <row r="1047490" customFormat="false" ht="12.8" hidden="false" customHeight="true" outlineLevel="0" collapsed="false"/>
    <row r="1047491" customFormat="false" ht="12.8" hidden="false" customHeight="true" outlineLevel="0" collapsed="false"/>
    <row r="1047492" customFormat="false" ht="12.8" hidden="false" customHeight="true" outlineLevel="0" collapsed="false"/>
    <row r="1047493" customFormat="false" ht="12.8" hidden="false" customHeight="true" outlineLevel="0" collapsed="false"/>
    <row r="1047494" customFormat="false" ht="12.8" hidden="false" customHeight="true" outlineLevel="0" collapsed="false"/>
    <row r="1047495" customFormat="false" ht="12.8" hidden="false" customHeight="true" outlineLevel="0" collapsed="false"/>
    <row r="1047496" customFormat="false" ht="12.8" hidden="false" customHeight="true" outlineLevel="0" collapsed="false"/>
    <row r="1047497" customFormat="false" ht="12.8" hidden="false" customHeight="true" outlineLevel="0" collapsed="false"/>
    <row r="1047498" customFormat="false" ht="12.8" hidden="false" customHeight="true" outlineLevel="0" collapsed="false"/>
    <row r="1047499" customFormat="false" ht="12.8" hidden="false" customHeight="true" outlineLevel="0" collapsed="false"/>
    <row r="1047500" customFormat="false" ht="12.8" hidden="false" customHeight="true" outlineLevel="0" collapsed="false"/>
    <row r="1047501" customFormat="false" ht="12.8" hidden="false" customHeight="true" outlineLevel="0" collapsed="false"/>
    <row r="1047502" customFormat="false" ht="12.8" hidden="false" customHeight="true" outlineLevel="0" collapsed="false"/>
    <row r="1047503" customFormat="false" ht="12.8" hidden="false" customHeight="true" outlineLevel="0" collapsed="false"/>
    <row r="1047504" customFormat="false" ht="12.8" hidden="false" customHeight="true" outlineLevel="0" collapsed="false"/>
    <row r="1047505" customFormat="false" ht="12.8" hidden="false" customHeight="true" outlineLevel="0" collapsed="false"/>
    <row r="1047506" customFormat="false" ht="12.8" hidden="false" customHeight="true" outlineLevel="0" collapsed="false"/>
    <row r="1047507" customFormat="false" ht="12.8" hidden="false" customHeight="true" outlineLevel="0" collapsed="false"/>
    <row r="1047508" customFormat="false" ht="12.8" hidden="false" customHeight="true" outlineLevel="0" collapsed="false"/>
    <row r="1047509" customFormat="false" ht="12.8" hidden="false" customHeight="true" outlineLevel="0" collapsed="false"/>
    <row r="1047510" customFormat="false" ht="12.8" hidden="false" customHeight="true" outlineLevel="0" collapsed="false"/>
    <row r="1047511" customFormat="false" ht="12.8" hidden="false" customHeight="true" outlineLevel="0" collapsed="false"/>
    <row r="1047512" customFormat="false" ht="12.8" hidden="false" customHeight="true" outlineLevel="0" collapsed="false"/>
    <row r="1047513" customFormat="false" ht="12.8" hidden="false" customHeight="true" outlineLevel="0" collapsed="false"/>
    <row r="1047514" customFormat="false" ht="12.8" hidden="false" customHeight="true" outlineLevel="0" collapsed="false"/>
    <row r="1047515" customFormat="false" ht="12.8" hidden="false" customHeight="true" outlineLevel="0" collapsed="false"/>
    <row r="1047516" customFormat="false" ht="12.8" hidden="false" customHeight="true" outlineLevel="0" collapsed="false"/>
    <row r="1047517" customFormat="false" ht="12.8" hidden="false" customHeight="true" outlineLevel="0" collapsed="false"/>
    <row r="1047518" customFormat="false" ht="12.8" hidden="false" customHeight="true" outlineLevel="0" collapsed="false"/>
    <row r="1047519" customFormat="false" ht="12.8" hidden="false" customHeight="true" outlineLevel="0" collapsed="false"/>
    <row r="1047520" customFormat="false" ht="12.8" hidden="false" customHeight="true" outlineLevel="0" collapsed="false"/>
    <row r="1047521" customFormat="false" ht="12.8" hidden="false" customHeight="true" outlineLevel="0" collapsed="false"/>
    <row r="1047522" customFormat="false" ht="12.8" hidden="false" customHeight="true" outlineLevel="0" collapsed="false"/>
    <row r="1047523" customFormat="false" ht="12.8" hidden="false" customHeight="true" outlineLevel="0" collapsed="false"/>
    <row r="1047524" customFormat="false" ht="12.8" hidden="false" customHeight="true" outlineLevel="0" collapsed="false"/>
    <row r="1047525" customFormat="false" ht="12.8" hidden="false" customHeight="true" outlineLevel="0" collapsed="false"/>
    <row r="1047526" customFormat="false" ht="12.8" hidden="false" customHeight="true" outlineLevel="0" collapsed="false"/>
    <row r="1047527" customFormat="false" ht="12.8" hidden="false" customHeight="true" outlineLevel="0" collapsed="false"/>
    <row r="1047528" customFormat="false" ht="12.8" hidden="false" customHeight="true" outlineLevel="0" collapsed="false"/>
    <row r="1047529" customFormat="false" ht="12.8" hidden="false" customHeight="true" outlineLevel="0" collapsed="false"/>
    <row r="1047530" customFormat="false" ht="12.8" hidden="false" customHeight="true" outlineLevel="0" collapsed="false"/>
    <row r="1047531" customFormat="false" ht="12.8" hidden="false" customHeight="true" outlineLevel="0" collapsed="false"/>
    <row r="1047532" customFormat="false" ht="12.8" hidden="false" customHeight="true" outlineLevel="0" collapsed="false"/>
    <row r="1047533" customFormat="false" ht="12.8" hidden="false" customHeight="true" outlineLevel="0" collapsed="false"/>
    <row r="1047534" customFormat="false" ht="12.8" hidden="false" customHeight="true" outlineLevel="0" collapsed="false"/>
    <row r="1047535" customFormat="false" ht="12.8" hidden="false" customHeight="true" outlineLevel="0" collapsed="false"/>
    <row r="1047536" customFormat="false" ht="12.8" hidden="false" customHeight="true" outlineLevel="0" collapsed="false"/>
    <row r="1047537" customFormat="false" ht="12.8" hidden="false" customHeight="true" outlineLevel="0" collapsed="false"/>
    <row r="1047538" customFormat="false" ht="12.8" hidden="false" customHeight="true" outlineLevel="0" collapsed="false"/>
    <row r="1047539" customFormat="false" ht="12.8" hidden="false" customHeight="true" outlineLevel="0" collapsed="false"/>
    <row r="1047540" customFormat="false" ht="12.8" hidden="false" customHeight="true" outlineLevel="0" collapsed="false"/>
    <row r="1047541" customFormat="false" ht="12.8" hidden="false" customHeight="true" outlineLevel="0" collapsed="false"/>
    <row r="1047542" customFormat="false" ht="12.8" hidden="false" customHeight="true" outlineLevel="0" collapsed="false"/>
    <row r="1047543" customFormat="false" ht="12.8" hidden="false" customHeight="true" outlineLevel="0" collapsed="false"/>
    <row r="1047544" customFormat="false" ht="12.8" hidden="false" customHeight="true" outlineLevel="0" collapsed="false"/>
    <row r="1047545" customFormat="false" ht="12.8" hidden="false" customHeight="true" outlineLevel="0" collapsed="false"/>
    <row r="1047546" customFormat="false" ht="12.8" hidden="false" customHeight="true" outlineLevel="0" collapsed="false"/>
    <row r="1047547" customFormat="false" ht="12.8" hidden="false" customHeight="true" outlineLevel="0" collapsed="false"/>
    <row r="1047548" customFormat="false" ht="12.8" hidden="false" customHeight="true" outlineLevel="0" collapsed="false"/>
    <row r="1047549" customFormat="false" ht="12.8" hidden="false" customHeight="true" outlineLevel="0" collapsed="false"/>
    <row r="1047550" customFormat="false" ht="12.8" hidden="false" customHeight="true" outlineLevel="0" collapsed="false"/>
    <row r="1047551" customFormat="false" ht="12.8" hidden="false" customHeight="true" outlineLevel="0" collapsed="false"/>
    <row r="1047552" customFormat="false" ht="12.8" hidden="false" customHeight="true" outlineLevel="0" collapsed="false"/>
    <row r="1047553" customFormat="false" ht="12.8" hidden="false" customHeight="true" outlineLevel="0" collapsed="false"/>
    <row r="1047554" customFormat="false" ht="12.8" hidden="false" customHeight="true" outlineLevel="0" collapsed="false"/>
    <row r="1047555" customFormat="false" ht="12.8" hidden="false" customHeight="true" outlineLevel="0" collapsed="false"/>
    <row r="1047556" customFormat="false" ht="12.8" hidden="false" customHeight="true" outlineLevel="0" collapsed="false"/>
    <row r="1047557" customFormat="false" ht="12.8" hidden="false" customHeight="true" outlineLevel="0" collapsed="false"/>
    <row r="1047558" customFormat="false" ht="12.8" hidden="false" customHeight="true" outlineLevel="0" collapsed="false"/>
    <row r="1047559" customFormat="false" ht="12.8" hidden="false" customHeight="true" outlineLevel="0" collapsed="false"/>
    <row r="1047560" customFormat="false" ht="12.8" hidden="false" customHeight="true" outlineLevel="0" collapsed="false"/>
    <row r="1047561" customFormat="false" ht="12.8" hidden="false" customHeight="true" outlineLevel="0" collapsed="false"/>
    <row r="1047562" customFormat="false" ht="12.8" hidden="false" customHeight="true" outlineLevel="0" collapsed="false"/>
    <row r="1047563" customFormat="false" ht="12.8" hidden="false" customHeight="true" outlineLevel="0" collapsed="false"/>
    <row r="1047564" customFormat="false" ht="12.8" hidden="false" customHeight="true" outlineLevel="0" collapsed="false"/>
    <row r="1047565" customFormat="false" ht="12.8" hidden="false" customHeight="true" outlineLevel="0" collapsed="false"/>
    <row r="1047566" customFormat="false" ht="12.8" hidden="false" customHeight="true" outlineLevel="0" collapsed="false"/>
    <row r="1047567" customFormat="false" ht="12.8" hidden="false" customHeight="true" outlineLevel="0" collapsed="false"/>
    <row r="1047568" customFormat="false" ht="12.8" hidden="false" customHeight="true" outlineLevel="0" collapsed="false"/>
    <row r="1047569" customFormat="false" ht="12.8" hidden="false" customHeight="true" outlineLevel="0" collapsed="false"/>
    <row r="1047570" customFormat="false" ht="12.8" hidden="false" customHeight="true" outlineLevel="0" collapsed="false"/>
    <row r="1047571" customFormat="false" ht="12.8" hidden="false" customHeight="true" outlineLevel="0" collapsed="false"/>
    <row r="1047572" customFormat="false" ht="12.8" hidden="false" customHeight="true" outlineLevel="0" collapsed="false"/>
    <row r="1047573" customFormat="false" ht="12.8" hidden="false" customHeight="true" outlineLevel="0" collapsed="false"/>
    <row r="1047574" customFormat="false" ht="12.8" hidden="false" customHeight="true" outlineLevel="0" collapsed="false"/>
    <row r="1047575" customFormat="false" ht="12.8" hidden="false" customHeight="true" outlineLevel="0" collapsed="false"/>
    <row r="1047576" customFormat="false" ht="12.8" hidden="false" customHeight="true" outlineLevel="0" collapsed="false"/>
    <row r="1047577" customFormat="false" ht="12.8" hidden="false" customHeight="true" outlineLevel="0" collapsed="false"/>
    <row r="1047578" customFormat="false" ht="12.8" hidden="false" customHeight="true" outlineLevel="0" collapsed="false"/>
    <row r="1047579" customFormat="false" ht="12.8" hidden="false" customHeight="true" outlineLevel="0" collapsed="false"/>
    <row r="1047580" customFormat="false" ht="12.8" hidden="false" customHeight="true" outlineLevel="0" collapsed="false"/>
    <row r="1047581" customFormat="false" ht="12.8" hidden="false" customHeight="true" outlineLevel="0" collapsed="false"/>
    <row r="1047582" customFormat="false" ht="12.8" hidden="false" customHeight="true" outlineLevel="0" collapsed="false"/>
    <row r="1047583" customFormat="false" ht="12.8" hidden="false" customHeight="true" outlineLevel="0" collapsed="false"/>
    <row r="1047584" customFormat="false" ht="12.8" hidden="false" customHeight="true" outlineLevel="0" collapsed="false"/>
    <row r="1047585" customFormat="false" ht="12.8" hidden="false" customHeight="true" outlineLevel="0" collapsed="false"/>
    <row r="1047586" customFormat="false" ht="12.8" hidden="false" customHeight="true" outlineLevel="0" collapsed="false"/>
    <row r="1047587" customFormat="false" ht="12.8" hidden="false" customHeight="true" outlineLevel="0" collapsed="false"/>
    <row r="1047588" customFormat="false" ht="12.8" hidden="false" customHeight="true" outlineLevel="0" collapsed="false"/>
    <row r="1047589" customFormat="false" ht="12.8" hidden="false" customHeight="true" outlineLevel="0" collapsed="false"/>
    <row r="1047590" customFormat="false" ht="12.8" hidden="false" customHeight="true" outlineLevel="0" collapsed="false"/>
    <row r="1047591" customFormat="false" ht="12.8" hidden="false" customHeight="true" outlineLevel="0" collapsed="false"/>
    <row r="1047592" customFormat="false" ht="12.8" hidden="false" customHeight="true" outlineLevel="0" collapsed="false"/>
    <row r="1047593" customFormat="false" ht="12.8" hidden="false" customHeight="true" outlineLevel="0" collapsed="false"/>
    <row r="1047594" customFormat="false" ht="12.8" hidden="false" customHeight="true" outlineLevel="0" collapsed="false"/>
    <row r="1047595" customFormat="false" ht="12.8" hidden="false" customHeight="true" outlineLevel="0" collapsed="false"/>
    <row r="1047596" customFormat="false" ht="12.8" hidden="false" customHeight="true" outlineLevel="0" collapsed="false"/>
    <row r="1047597" customFormat="false" ht="12.8" hidden="false" customHeight="true" outlineLevel="0" collapsed="false"/>
    <row r="1047598" customFormat="false" ht="12.8" hidden="false" customHeight="true" outlineLevel="0" collapsed="false"/>
    <row r="1047599" customFormat="false" ht="12.8" hidden="false" customHeight="true" outlineLevel="0" collapsed="false"/>
    <row r="1047600" customFormat="false" ht="12.8" hidden="false" customHeight="true" outlineLevel="0" collapsed="false"/>
    <row r="1047601" customFormat="false" ht="12.8" hidden="false" customHeight="true" outlineLevel="0" collapsed="false"/>
    <row r="1047602" customFormat="false" ht="12.8" hidden="false" customHeight="true" outlineLevel="0" collapsed="false"/>
    <row r="1047603" customFormat="false" ht="12.8" hidden="false" customHeight="true" outlineLevel="0" collapsed="false"/>
    <row r="1047604" customFormat="false" ht="12.8" hidden="false" customHeight="true" outlineLevel="0" collapsed="false"/>
    <row r="1047605" customFormat="false" ht="12.8" hidden="false" customHeight="true" outlineLevel="0" collapsed="false"/>
    <row r="1047606" customFormat="false" ht="12.8" hidden="false" customHeight="true" outlineLevel="0" collapsed="false"/>
    <row r="1047607" customFormat="false" ht="12.8" hidden="false" customHeight="true" outlineLevel="0" collapsed="false"/>
    <row r="1047608" customFormat="false" ht="12.8" hidden="false" customHeight="true" outlineLevel="0" collapsed="false"/>
    <row r="1047609" customFormat="false" ht="12.8" hidden="false" customHeight="true" outlineLevel="0" collapsed="false"/>
    <row r="1047610" customFormat="false" ht="12.8" hidden="false" customHeight="true" outlineLevel="0" collapsed="false"/>
    <row r="1047611" customFormat="false" ht="12.8" hidden="false" customHeight="true" outlineLevel="0" collapsed="false"/>
    <row r="1047612" customFormat="false" ht="12.8" hidden="false" customHeight="true" outlineLevel="0" collapsed="false"/>
    <row r="1047613" customFormat="false" ht="12.8" hidden="false" customHeight="true" outlineLevel="0" collapsed="false"/>
    <row r="1047614" customFormat="false" ht="12.8" hidden="false" customHeight="true" outlineLevel="0" collapsed="false"/>
    <row r="1047615" customFormat="false" ht="12.8" hidden="false" customHeight="true" outlineLevel="0" collapsed="false"/>
    <row r="1047616" customFormat="false" ht="12.8" hidden="false" customHeight="true" outlineLevel="0" collapsed="false"/>
    <row r="1047617" customFormat="false" ht="12.8" hidden="false" customHeight="true" outlineLevel="0" collapsed="false"/>
    <row r="1047618" customFormat="false" ht="12.8" hidden="false" customHeight="true" outlineLevel="0" collapsed="false"/>
    <row r="1047619" customFormat="false" ht="12.8" hidden="false" customHeight="true" outlineLevel="0" collapsed="false"/>
    <row r="1047620" customFormat="false" ht="12.8" hidden="false" customHeight="true" outlineLevel="0" collapsed="false"/>
    <row r="1047621" customFormat="false" ht="12.8" hidden="false" customHeight="true" outlineLevel="0" collapsed="false"/>
    <row r="1047622" customFormat="false" ht="12.8" hidden="false" customHeight="true" outlineLevel="0" collapsed="false"/>
    <row r="1047623" customFormat="false" ht="12.8" hidden="false" customHeight="true" outlineLevel="0" collapsed="false"/>
    <row r="1047624" customFormat="false" ht="12.8" hidden="false" customHeight="true" outlineLevel="0" collapsed="false"/>
    <row r="1047625" customFormat="false" ht="12.8" hidden="false" customHeight="true" outlineLevel="0" collapsed="false"/>
    <row r="1047626" customFormat="false" ht="12.8" hidden="false" customHeight="true" outlineLevel="0" collapsed="false"/>
    <row r="1047627" customFormat="false" ht="12.8" hidden="false" customHeight="true" outlineLevel="0" collapsed="false"/>
    <row r="1047628" customFormat="false" ht="12.8" hidden="false" customHeight="true" outlineLevel="0" collapsed="false"/>
    <row r="1047629" customFormat="false" ht="12.8" hidden="false" customHeight="true" outlineLevel="0" collapsed="false"/>
    <row r="1047630" customFormat="false" ht="12.8" hidden="false" customHeight="true" outlineLevel="0" collapsed="false"/>
    <row r="1047631" customFormat="false" ht="12.8" hidden="false" customHeight="true" outlineLevel="0" collapsed="false"/>
    <row r="1047632" customFormat="false" ht="12.8" hidden="false" customHeight="true" outlineLevel="0" collapsed="false"/>
    <row r="1047633" customFormat="false" ht="12.8" hidden="false" customHeight="true" outlineLevel="0" collapsed="false"/>
    <row r="1047634" customFormat="false" ht="12.8" hidden="false" customHeight="true" outlineLevel="0" collapsed="false"/>
    <row r="1047635" customFormat="false" ht="12.8" hidden="false" customHeight="true" outlineLevel="0" collapsed="false"/>
    <row r="1047636" customFormat="false" ht="12.8" hidden="false" customHeight="true" outlineLevel="0" collapsed="false"/>
    <row r="1047637" customFormat="false" ht="12.8" hidden="false" customHeight="true" outlineLevel="0" collapsed="false"/>
    <row r="1047638" customFormat="false" ht="12.8" hidden="false" customHeight="true" outlineLevel="0" collapsed="false"/>
    <row r="1047639" customFormat="false" ht="12.8" hidden="false" customHeight="true" outlineLevel="0" collapsed="false"/>
    <row r="1047640" customFormat="false" ht="12.8" hidden="false" customHeight="true" outlineLevel="0" collapsed="false"/>
    <row r="1047641" customFormat="false" ht="12.8" hidden="false" customHeight="true" outlineLevel="0" collapsed="false"/>
    <row r="1047642" customFormat="false" ht="12.8" hidden="false" customHeight="true" outlineLevel="0" collapsed="false"/>
    <row r="1047643" customFormat="false" ht="12.8" hidden="false" customHeight="true" outlineLevel="0" collapsed="false"/>
    <row r="1047644" customFormat="false" ht="12.8" hidden="false" customHeight="true" outlineLevel="0" collapsed="false"/>
    <row r="1047645" customFormat="false" ht="12.8" hidden="false" customHeight="true" outlineLevel="0" collapsed="false"/>
    <row r="1047646" customFormat="false" ht="12.8" hidden="false" customHeight="true" outlineLevel="0" collapsed="false"/>
    <row r="1047647" customFormat="false" ht="12.8" hidden="false" customHeight="true" outlineLevel="0" collapsed="false"/>
    <row r="1047648" customFormat="false" ht="12.8" hidden="false" customHeight="true" outlineLevel="0" collapsed="false"/>
    <row r="1047649" customFormat="false" ht="12.8" hidden="false" customHeight="true" outlineLevel="0" collapsed="false"/>
    <row r="1047650" customFormat="false" ht="12.8" hidden="false" customHeight="true" outlineLevel="0" collapsed="false"/>
    <row r="1047651" customFormat="false" ht="12.8" hidden="false" customHeight="true" outlineLevel="0" collapsed="false"/>
    <row r="1047652" customFormat="false" ht="12.8" hidden="false" customHeight="true" outlineLevel="0" collapsed="false"/>
    <row r="1047653" customFormat="false" ht="12.8" hidden="false" customHeight="true" outlineLevel="0" collapsed="false"/>
    <row r="1047654" customFormat="false" ht="12.8" hidden="false" customHeight="true" outlineLevel="0" collapsed="false"/>
    <row r="1047655" customFormat="false" ht="12.8" hidden="false" customHeight="true" outlineLevel="0" collapsed="false"/>
    <row r="1047656" customFormat="false" ht="12.8" hidden="false" customHeight="true" outlineLevel="0" collapsed="false"/>
    <row r="1047657" customFormat="false" ht="12.8" hidden="false" customHeight="true" outlineLevel="0" collapsed="false"/>
    <row r="1047658" customFormat="false" ht="12.8" hidden="false" customHeight="true" outlineLevel="0" collapsed="false"/>
    <row r="1047659" customFormat="false" ht="12.8" hidden="false" customHeight="true" outlineLevel="0" collapsed="false"/>
    <row r="1047660" customFormat="false" ht="12.8" hidden="false" customHeight="true" outlineLevel="0" collapsed="false"/>
    <row r="1047661" customFormat="false" ht="12.8" hidden="false" customHeight="true" outlineLevel="0" collapsed="false"/>
    <row r="1047662" customFormat="false" ht="12.8" hidden="false" customHeight="true" outlineLevel="0" collapsed="false"/>
    <row r="1047663" customFormat="false" ht="12.8" hidden="false" customHeight="true" outlineLevel="0" collapsed="false"/>
    <row r="1047664" customFormat="false" ht="12.8" hidden="false" customHeight="true" outlineLevel="0" collapsed="false"/>
    <row r="1047665" customFormat="false" ht="12.8" hidden="false" customHeight="true" outlineLevel="0" collapsed="false"/>
    <row r="1047666" customFormat="false" ht="12.8" hidden="false" customHeight="true" outlineLevel="0" collapsed="false"/>
    <row r="1047667" customFormat="false" ht="12.8" hidden="false" customHeight="true" outlineLevel="0" collapsed="false"/>
    <row r="1047668" customFormat="false" ht="12.8" hidden="false" customHeight="true" outlineLevel="0" collapsed="false"/>
    <row r="1047669" customFormat="false" ht="12.8" hidden="false" customHeight="true" outlineLevel="0" collapsed="false"/>
    <row r="1047670" customFormat="false" ht="12.8" hidden="false" customHeight="true" outlineLevel="0" collapsed="false"/>
    <row r="1047671" customFormat="false" ht="12.8" hidden="false" customHeight="true" outlineLevel="0" collapsed="false"/>
    <row r="1047672" customFormat="false" ht="12.8" hidden="false" customHeight="true" outlineLevel="0" collapsed="false"/>
    <row r="1047673" customFormat="false" ht="12.8" hidden="false" customHeight="true" outlineLevel="0" collapsed="false"/>
    <row r="1047674" customFormat="false" ht="12.8" hidden="false" customHeight="true" outlineLevel="0" collapsed="false"/>
    <row r="1047675" customFormat="false" ht="12.8" hidden="false" customHeight="true" outlineLevel="0" collapsed="false"/>
    <row r="1047676" customFormat="false" ht="12.8" hidden="false" customHeight="true" outlineLevel="0" collapsed="false"/>
    <row r="1047677" customFormat="false" ht="12.8" hidden="false" customHeight="true" outlineLevel="0" collapsed="false"/>
    <row r="1047678" customFormat="false" ht="12.8" hidden="false" customHeight="true" outlineLevel="0" collapsed="false"/>
    <row r="1047679" customFormat="false" ht="12.8" hidden="false" customHeight="true" outlineLevel="0" collapsed="false"/>
    <row r="1047680" customFormat="false" ht="12.8" hidden="false" customHeight="true" outlineLevel="0" collapsed="false"/>
    <row r="1047681" customFormat="false" ht="12.8" hidden="false" customHeight="true" outlineLevel="0" collapsed="false"/>
    <row r="1047682" customFormat="false" ht="12.8" hidden="false" customHeight="true" outlineLevel="0" collapsed="false"/>
    <row r="1047683" customFormat="false" ht="12.8" hidden="false" customHeight="true" outlineLevel="0" collapsed="false"/>
    <row r="1047684" customFormat="false" ht="12.8" hidden="false" customHeight="true" outlineLevel="0" collapsed="false"/>
    <row r="1047685" customFormat="false" ht="12.8" hidden="false" customHeight="true" outlineLevel="0" collapsed="false"/>
    <row r="1047686" customFormat="false" ht="12.8" hidden="false" customHeight="true" outlineLevel="0" collapsed="false"/>
    <row r="1047687" customFormat="false" ht="12.8" hidden="false" customHeight="true" outlineLevel="0" collapsed="false"/>
    <row r="1047688" customFormat="false" ht="12.8" hidden="false" customHeight="true" outlineLevel="0" collapsed="false"/>
    <row r="1047689" customFormat="false" ht="12.8" hidden="false" customHeight="true" outlineLevel="0" collapsed="false"/>
    <row r="1047690" customFormat="false" ht="12.8" hidden="false" customHeight="true" outlineLevel="0" collapsed="false"/>
    <row r="1047691" customFormat="false" ht="12.8" hidden="false" customHeight="true" outlineLevel="0" collapsed="false"/>
    <row r="1047692" customFormat="false" ht="12.8" hidden="false" customHeight="true" outlineLevel="0" collapsed="false"/>
    <row r="1047693" customFormat="false" ht="12.8" hidden="false" customHeight="true" outlineLevel="0" collapsed="false"/>
    <row r="1047694" customFormat="false" ht="12.8" hidden="false" customHeight="true" outlineLevel="0" collapsed="false"/>
    <row r="1047695" customFormat="false" ht="12.8" hidden="false" customHeight="true" outlineLevel="0" collapsed="false"/>
    <row r="1047696" customFormat="false" ht="12.8" hidden="false" customHeight="true" outlineLevel="0" collapsed="false"/>
    <row r="1047697" customFormat="false" ht="12.8" hidden="false" customHeight="true" outlineLevel="0" collapsed="false"/>
    <row r="1047698" customFormat="false" ht="12.8" hidden="false" customHeight="true" outlineLevel="0" collapsed="false"/>
    <row r="1047699" customFormat="false" ht="12.8" hidden="false" customHeight="true" outlineLevel="0" collapsed="false"/>
    <row r="1047700" customFormat="false" ht="12.8" hidden="false" customHeight="true" outlineLevel="0" collapsed="false"/>
    <row r="1047701" customFormat="false" ht="12.8" hidden="false" customHeight="true" outlineLevel="0" collapsed="false"/>
    <row r="1047702" customFormat="false" ht="12.8" hidden="false" customHeight="true" outlineLevel="0" collapsed="false"/>
    <row r="1047703" customFormat="false" ht="12.8" hidden="false" customHeight="true" outlineLevel="0" collapsed="false"/>
    <row r="1047704" customFormat="false" ht="12.8" hidden="false" customHeight="true" outlineLevel="0" collapsed="false"/>
    <row r="1047705" customFormat="false" ht="12.8" hidden="false" customHeight="true" outlineLevel="0" collapsed="false"/>
    <row r="1047706" customFormat="false" ht="12.8" hidden="false" customHeight="true" outlineLevel="0" collapsed="false"/>
    <row r="1047707" customFormat="false" ht="12.8" hidden="false" customHeight="true" outlineLevel="0" collapsed="false"/>
    <row r="1047708" customFormat="false" ht="12.8" hidden="false" customHeight="true" outlineLevel="0" collapsed="false"/>
    <row r="1047709" customFormat="false" ht="12.8" hidden="false" customHeight="true" outlineLevel="0" collapsed="false"/>
    <row r="1047710" customFormat="false" ht="12.8" hidden="false" customHeight="true" outlineLevel="0" collapsed="false"/>
    <row r="1047711" customFormat="false" ht="12.8" hidden="false" customHeight="true" outlineLevel="0" collapsed="false"/>
    <row r="1047712" customFormat="false" ht="12.8" hidden="false" customHeight="true" outlineLevel="0" collapsed="false"/>
    <row r="1047713" customFormat="false" ht="12.8" hidden="false" customHeight="true" outlineLevel="0" collapsed="false"/>
    <row r="1047714" customFormat="false" ht="12.8" hidden="false" customHeight="true" outlineLevel="0" collapsed="false"/>
    <row r="1047715" customFormat="false" ht="12.8" hidden="false" customHeight="true" outlineLevel="0" collapsed="false"/>
    <row r="1047716" customFormat="false" ht="12.8" hidden="false" customHeight="true" outlineLevel="0" collapsed="false"/>
    <row r="1047717" customFormat="false" ht="12.8" hidden="false" customHeight="true" outlineLevel="0" collapsed="false"/>
    <row r="1047718" customFormat="false" ht="12.8" hidden="false" customHeight="true" outlineLevel="0" collapsed="false"/>
    <row r="1047719" customFormat="false" ht="12.8" hidden="false" customHeight="true" outlineLevel="0" collapsed="false"/>
    <row r="1047720" customFormat="false" ht="12.8" hidden="false" customHeight="true" outlineLevel="0" collapsed="false"/>
    <row r="1047721" customFormat="false" ht="12.8" hidden="false" customHeight="true" outlineLevel="0" collapsed="false"/>
    <row r="1047722" customFormat="false" ht="12.8" hidden="false" customHeight="true" outlineLevel="0" collapsed="false"/>
    <row r="1047723" customFormat="false" ht="12.8" hidden="false" customHeight="true" outlineLevel="0" collapsed="false"/>
    <row r="1047724" customFormat="false" ht="12.8" hidden="false" customHeight="true" outlineLevel="0" collapsed="false"/>
    <row r="1047725" customFormat="false" ht="12.8" hidden="false" customHeight="true" outlineLevel="0" collapsed="false"/>
    <row r="1047726" customFormat="false" ht="12.8" hidden="false" customHeight="true" outlineLevel="0" collapsed="false"/>
    <row r="1047727" customFormat="false" ht="12.8" hidden="false" customHeight="true" outlineLevel="0" collapsed="false"/>
    <row r="1047728" customFormat="false" ht="12.8" hidden="false" customHeight="true" outlineLevel="0" collapsed="false"/>
    <row r="1047729" customFormat="false" ht="12.8" hidden="false" customHeight="true" outlineLevel="0" collapsed="false"/>
    <row r="1047730" customFormat="false" ht="12.8" hidden="false" customHeight="true" outlineLevel="0" collapsed="false"/>
    <row r="1047731" customFormat="false" ht="12.8" hidden="false" customHeight="true" outlineLevel="0" collapsed="false"/>
    <row r="1047732" customFormat="false" ht="12.8" hidden="false" customHeight="true" outlineLevel="0" collapsed="false"/>
    <row r="1047733" customFormat="false" ht="12.8" hidden="false" customHeight="true" outlineLevel="0" collapsed="false"/>
    <row r="1047734" customFormat="false" ht="12.8" hidden="false" customHeight="true" outlineLevel="0" collapsed="false"/>
    <row r="1047735" customFormat="false" ht="12.8" hidden="false" customHeight="true" outlineLevel="0" collapsed="false"/>
    <row r="1047736" customFormat="false" ht="12.8" hidden="false" customHeight="true" outlineLevel="0" collapsed="false"/>
    <row r="1047737" customFormat="false" ht="12.8" hidden="false" customHeight="true" outlineLevel="0" collapsed="false"/>
    <row r="1047738" customFormat="false" ht="12.8" hidden="false" customHeight="true" outlineLevel="0" collapsed="false"/>
    <row r="1047739" customFormat="false" ht="12.8" hidden="false" customHeight="true" outlineLevel="0" collapsed="false"/>
    <row r="1047740" customFormat="false" ht="12.8" hidden="false" customHeight="true" outlineLevel="0" collapsed="false"/>
    <row r="1047741" customFormat="false" ht="12.8" hidden="false" customHeight="true" outlineLevel="0" collapsed="false"/>
    <row r="1047742" customFormat="false" ht="12.8" hidden="false" customHeight="true" outlineLevel="0" collapsed="false"/>
    <row r="1047743" customFormat="false" ht="12.8" hidden="false" customHeight="true" outlineLevel="0" collapsed="false"/>
    <row r="1047744" customFormat="false" ht="12.8" hidden="false" customHeight="true" outlineLevel="0" collapsed="false"/>
    <row r="1047745" customFormat="false" ht="12.8" hidden="false" customHeight="true" outlineLevel="0" collapsed="false"/>
    <row r="1047746" customFormat="false" ht="12.8" hidden="false" customHeight="true" outlineLevel="0" collapsed="false"/>
    <row r="1047747" customFormat="false" ht="12.8" hidden="false" customHeight="true" outlineLevel="0" collapsed="false"/>
    <row r="1047748" customFormat="false" ht="12.8" hidden="false" customHeight="true" outlineLevel="0" collapsed="false"/>
    <row r="1047749" customFormat="false" ht="12.8" hidden="false" customHeight="true" outlineLevel="0" collapsed="false"/>
    <row r="1047750" customFormat="false" ht="12.8" hidden="false" customHeight="true" outlineLevel="0" collapsed="false"/>
    <row r="1047751" customFormat="false" ht="12.8" hidden="false" customHeight="true" outlineLevel="0" collapsed="false"/>
    <row r="1047752" customFormat="false" ht="12.8" hidden="false" customHeight="true" outlineLevel="0" collapsed="false"/>
    <row r="1047753" customFormat="false" ht="12.8" hidden="false" customHeight="true" outlineLevel="0" collapsed="false"/>
    <row r="1047754" customFormat="false" ht="12.8" hidden="false" customHeight="true" outlineLevel="0" collapsed="false"/>
    <row r="1047755" customFormat="false" ht="12.8" hidden="false" customHeight="true" outlineLevel="0" collapsed="false"/>
    <row r="1047756" customFormat="false" ht="12.8" hidden="false" customHeight="true" outlineLevel="0" collapsed="false"/>
    <row r="1047757" customFormat="false" ht="12.8" hidden="false" customHeight="true" outlineLevel="0" collapsed="false"/>
    <row r="1047758" customFormat="false" ht="12.8" hidden="false" customHeight="true" outlineLevel="0" collapsed="false"/>
    <row r="1047759" customFormat="false" ht="12.8" hidden="false" customHeight="true" outlineLevel="0" collapsed="false"/>
    <row r="1047760" customFormat="false" ht="12.8" hidden="false" customHeight="true" outlineLevel="0" collapsed="false"/>
    <row r="1047761" customFormat="false" ht="12.8" hidden="false" customHeight="true" outlineLevel="0" collapsed="false"/>
    <row r="1047762" customFormat="false" ht="12.8" hidden="false" customHeight="true" outlineLevel="0" collapsed="false"/>
    <row r="1047763" customFormat="false" ht="12.8" hidden="false" customHeight="true" outlineLevel="0" collapsed="false"/>
    <row r="1047764" customFormat="false" ht="12.8" hidden="false" customHeight="true" outlineLevel="0" collapsed="false"/>
    <row r="1047765" customFormat="false" ht="12.8" hidden="false" customHeight="true" outlineLevel="0" collapsed="false"/>
    <row r="1047766" customFormat="false" ht="12.8" hidden="false" customHeight="true" outlineLevel="0" collapsed="false"/>
    <row r="1047767" customFormat="false" ht="12.8" hidden="false" customHeight="true" outlineLevel="0" collapsed="false"/>
    <row r="1047768" customFormat="false" ht="12.8" hidden="false" customHeight="true" outlineLevel="0" collapsed="false"/>
    <row r="1047769" customFormat="false" ht="12.8" hidden="false" customHeight="true" outlineLevel="0" collapsed="false"/>
    <row r="1047770" customFormat="false" ht="12.8" hidden="false" customHeight="true" outlineLevel="0" collapsed="false"/>
    <row r="1047771" customFormat="false" ht="12.8" hidden="false" customHeight="true" outlineLevel="0" collapsed="false"/>
    <row r="1047772" customFormat="false" ht="12.8" hidden="false" customHeight="true" outlineLevel="0" collapsed="false"/>
    <row r="1047773" customFormat="false" ht="12.8" hidden="false" customHeight="true" outlineLevel="0" collapsed="false"/>
    <row r="1047774" customFormat="false" ht="12.8" hidden="false" customHeight="true" outlineLevel="0" collapsed="false"/>
    <row r="1047775" customFormat="false" ht="12.8" hidden="false" customHeight="true" outlineLevel="0" collapsed="false"/>
    <row r="1047776" customFormat="false" ht="12.8" hidden="false" customHeight="true" outlineLevel="0" collapsed="false"/>
    <row r="1047777" customFormat="false" ht="12.8" hidden="false" customHeight="true" outlineLevel="0" collapsed="false"/>
    <row r="1047778" customFormat="false" ht="12.8" hidden="false" customHeight="true" outlineLevel="0" collapsed="false"/>
    <row r="1047779" customFormat="false" ht="12.8" hidden="false" customHeight="true" outlineLevel="0" collapsed="false"/>
    <row r="1047780" customFormat="false" ht="12.8" hidden="false" customHeight="true" outlineLevel="0" collapsed="false"/>
    <row r="1047781" customFormat="false" ht="12.8" hidden="false" customHeight="true" outlineLevel="0" collapsed="false"/>
    <row r="1047782" customFormat="false" ht="12.8" hidden="false" customHeight="true" outlineLevel="0" collapsed="false"/>
    <row r="1047783" customFormat="false" ht="12.8" hidden="false" customHeight="true" outlineLevel="0" collapsed="false"/>
    <row r="1047784" customFormat="false" ht="12.8" hidden="false" customHeight="true" outlineLevel="0" collapsed="false"/>
    <row r="1047785" customFormat="false" ht="12.8" hidden="false" customHeight="true" outlineLevel="0" collapsed="false"/>
    <row r="1047786" customFormat="false" ht="12.8" hidden="false" customHeight="true" outlineLevel="0" collapsed="false"/>
    <row r="1047787" customFormat="false" ht="12.8" hidden="false" customHeight="true" outlineLevel="0" collapsed="false"/>
    <row r="1047788" customFormat="false" ht="12.8" hidden="false" customHeight="true" outlineLevel="0" collapsed="false"/>
    <row r="1047789" customFormat="false" ht="12.8" hidden="false" customHeight="true" outlineLevel="0" collapsed="false"/>
    <row r="1047790" customFormat="false" ht="12.8" hidden="false" customHeight="true" outlineLevel="0" collapsed="false"/>
    <row r="1047791" customFormat="false" ht="12.8" hidden="false" customHeight="true" outlineLevel="0" collapsed="false"/>
    <row r="1047792" customFormat="false" ht="12.8" hidden="false" customHeight="true" outlineLevel="0" collapsed="false"/>
    <row r="1047793" customFormat="false" ht="12.8" hidden="false" customHeight="true" outlineLevel="0" collapsed="false"/>
    <row r="1047794" customFormat="false" ht="12.8" hidden="false" customHeight="true" outlineLevel="0" collapsed="false"/>
    <row r="1047795" customFormat="false" ht="12.8" hidden="false" customHeight="true" outlineLevel="0" collapsed="false"/>
    <row r="1047796" customFormat="false" ht="12.8" hidden="false" customHeight="true" outlineLevel="0" collapsed="false"/>
    <row r="1047797" customFormat="false" ht="12.8" hidden="false" customHeight="true" outlineLevel="0" collapsed="false"/>
    <row r="1047798" customFormat="false" ht="12.8" hidden="false" customHeight="true" outlineLevel="0" collapsed="false"/>
    <row r="1047799" customFormat="false" ht="12.8" hidden="false" customHeight="true" outlineLevel="0" collapsed="false"/>
    <row r="1047800" customFormat="false" ht="12.8" hidden="false" customHeight="true" outlineLevel="0" collapsed="false"/>
    <row r="1047801" customFormat="false" ht="12.8" hidden="false" customHeight="true" outlineLevel="0" collapsed="false"/>
    <row r="1047802" customFormat="false" ht="12.8" hidden="false" customHeight="true" outlineLevel="0" collapsed="false"/>
    <row r="1047803" customFormat="false" ht="12.8" hidden="false" customHeight="true" outlineLevel="0" collapsed="false"/>
    <row r="1047804" customFormat="false" ht="12.8" hidden="false" customHeight="true" outlineLevel="0" collapsed="false"/>
    <row r="1047805" customFormat="false" ht="12.8" hidden="false" customHeight="true" outlineLevel="0" collapsed="false"/>
    <row r="1047806" customFormat="false" ht="12.8" hidden="false" customHeight="true" outlineLevel="0" collapsed="false"/>
    <row r="1047807" customFormat="false" ht="12.8" hidden="false" customHeight="true" outlineLevel="0" collapsed="false"/>
    <row r="1047808" customFormat="false" ht="12.8" hidden="false" customHeight="true" outlineLevel="0" collapsed="false"/>
    <row r="1047809" customFormat="false" ht="12.8" hidden="false" customHeight="true" outlineLevel="0" collapsed="false"/>
    <row r="1047810" customFormat="false" ht="12.8" hidden="false" customHeight="true" outlineLevel="0" collapsed="false"/>
    <row r="1047811" customFormat="false" ht="12.8" hidden="false" customHeight="true" outlineLevel="0" collapsed="false"/>
    <row r="1047812" customFormat="false" ht="12.8" hidden="false" customHeight="true" outlineLevel="0" collapsed="false"/>
    <row r="1047813" customFormat="false" ht="12.8" hidden="false" customHeight="true" outlineLevel="0" collapsed="false"/>
    <row r="1047814" customFormat="false" ht="12.8" hidden="false" customHeight="true" outlineLevel="0" collapsed="false"/>
    <row r="1047815" customFormat="false" ht="12.8" hidden="false" customHeight="true" outlineLevel="0" collapsed="false"/>
    <row r="1047816" customFormat="false" ht="12.8" hidden="false" customHeight="true" outlineLevel="0" collapsed="false"/>
    <row r="1047817" customFormat="false" ht="12.8" hidden="false" customHeight="true" outlineLevel="0" collapsed="false"/>
    <row r="1047818" customFormat="false" ht="12.8" hidden="false" customHeight="true" outlineLevel="0" collapsed="false"/>
    <row r="1047819" customFormat="false" ht="12.8" hidden="false" customHeight="true" outlineLevel="0" collapsed="false"/>
    <row r="1047820" customFormat="false" ht="12.8" hidden="false" customHeight="true" outlineLevel="0" collapsed="false"/>
    <row r="1047821" customFormat="false" ht="12.8" hidden="false" customHeight="true" outlineLevel="0" collapsed="false"/>
    <row r="1047822" customFormat="false" ht="12.8" hidden="false" customHeight="true" outlineLevel="0" collapsed="false"/>
    <row r="1047823" customFormat="false" ht="12.8" hidden="false" customHeight="true" outlineLevel="0" collapsed="false"/>
    <row r="1047824" customFormat="false" ht="12.8" hidden="false" customHeight="true" outlineLevel="0" collapsed="false"/>
    <row r="1047825" customFormat="false" ht="12.8" hidden="false" customHeight="true" outlineLevel="0" collapsed="false"/>
    <row r="1047826" customFormat="false" ht="12.8" hidden="false" customHeight="true" outlineLevel="0" collapsed="false"/>
    <row r="1047827" customFormat="false" ht="12.8" hidden="false" customHeight="true" outlineLevel="0" collapsed="false"/>
    <row r="1047828" customFormat="false" ht="12.8" hidden="false" customHeight="true" outlineLevel="0" collapsed="false"/>
    <row r="1047829" customFormat="false" ht="12.8" hidden="false" customHeight="true" outlineLevel="0" collapsed="false"/>
    <row r="1047830" customFormat="false" ht="12.8" hidden="false" customHeight="true" outlineLevel="0" collapsed="false"/>
    <row r="1047831" customFormat="false" ht="12.8" hidden="false" customHeight="true" outlineLevel="0" collapsed="false"/>
    <row r="1047832" customFormat="false" ht="12.8" hidden="false" customHeight="true" outlineLevel="0" collapsed="false"/>
    <row r="1047833" customFormat="false" ht="12.8" hidden="false" customHeight="true" outlineLevel="0" collapsed="false"/>
    <row r="1047834" customFormat="false" ht="12.8" hidden="false" customHeight="true" outlineLevel="0" collapsed="false"/>
    <row r="1047835" customFormat="false" ht="12.8" hidden="false" customHeight="true" outlineLevel="0" collapsed="false"/>
    <row r="1047836" customFormat="false" ht="12.8" hidden="false" customHeight="true" outlineLevel="0" collapsed="false"/>
    <row r="1047837" customFormat="false" ht="12.8" hidden="false" customHeight="true" outlineLevel="0" collapsed="false"/>
    <row r="1047838" customFormat="false" ht="12.8" hidden="false" customHeight="true" outlineLevel="0" collapsed="false"/>
    <row r="1047839" customFormat="false" ht="12.8" hidden="false" customHeight="true" outlineLevel="0" collapsed="false"/>
    <row r="1047840" customFormat="false" ht="12.8" hidden="false" customHeight="true" outlineLevel="0" collapsed="false"/>
    <row r="1047841" customFormat="false" ht="12.8" hidden="false" customHeight="true" outlineLevel="0" collapsed="false"/>
    <row r="1047842" customFormat="false" ht="12.8" hidden="false" customHeight="true" outlineLevel="0" collapsed="false"/>
    <row r="1047843" customFormat="false" ht="12.8" hidden="false" customHeight="true" outlineLevel="0" collapsed="false"/>
    <row r="1047844" customFormat="false" ht="12.8" hidden="false" customHeight="true" outlineLevel="0" collapsed="false"/>
    <row r="1047845" customFormat="false" ht="12.8" hidden="false" customHeight="true" outlineLevel="0" collapsed="false"/>
    <row r="1047846" customFormat="false" ht="12.8" hidden="false" customHeight="true" outlineLevel="0" collapsed="false"/>
    <row r="1047847" customFormat="false" ht="12.8" hidden="false" customHeight="true" outlineLevel="0" collapsed="false"/>
    <row r="1047848" customFormat="false" ht="12.8" hidden="false" customHeight="true" outlineLevel="0" collapsed="false"/>
    <row r="1047849" customFormat="false" ht="12.8" hidden="false" customHeight="true" outlineLevel="0" collapsed="false"/>
    <row r="1047850" customFormat="false" ht="12.8" hidden="false" customHeight="true" outlineLevel="0" collapsed="false"/>
    <row r="1047851" customFormat="false" ht="12.8" hidden="false" customHeight="true" outlineLevel="0" collapsed="false"/>
    <row r="1047852" customFormat="false" ht="12.8" hidden="false" customHeight="true" outlineLevel="0" collapsed="false"/>
    <row r="1047853" customFormat="false" ht="12.8" hidden="false" customHeight="true" outlineLevel="0" collapsed="false"/>
    <row r="1047854" customFormat="false" ht="12.8" hidden="false" customHeight="true" outlineLevel="0" collapsed="false"/>
    <row r="1047855" customFormat="false" ht="12.8" hidden="false" customHeight="true" outlineLevel="0" collapsed="false"/>
    <row r="1047856" customFormat="false" ht="12.8" hidden="false" customHeight="true" outlineLevel="0" collapsed="false"/>
    <row r="1047857" customFormat="false" ht="12.8" hidden="false" customHeight="true" outlineLevel="0" collapsed="false"/>
    <row r="1047858" customFormat="false" ht="12.8" hidden="false" customHeight="true" outlineLevel="0" collapsed="false"/>
    <row r="1047859" customFormat="false" ht="12.8" hidden="false" customHeight="true" outlineLevel="0" collapsed="false"/>
    <row r="1047860" customFormat="false" ht="12.8" hidden="false" customHeight="true" outlineLevel="0" collapsed="false"/>
    <row r="1047861" customFormat="false" ht="12.8" hidden="false" customHeight="true" outlineLevel="0" collapsed="false"/>
    <row r="1047862" customFormat="false" ht="12.8" hidden="false" customHeight="true" outlineLevel="0" collapsed="false"/>
    <row r="1047863" customFormat="false" ht="12.8" hidden="false" customHeight="true" outlineLevel="0" collapsed="false"/>
    <row r="1047864" customFormat="false" ht="12.8" hidden="false" customHeight="true" outlineLevel="0" collapsed="false"/>
    <row r="1047865" customFormat="false" ht="12.8" hidden="false" customHeight="true" outlineLevel="0" collapsed="false"/>
    <row r="1047866" customFormat="false" ht="12.8" hidden="false" customHeight="true" outlineLevel="0" collapsed="false"/>
    <row r="1047867" customFormat="false" ht="12.8" hidden="false" customHeight="true" outlineLevel="0" collapsed="false"/>
    <row r="1047868" customFormat="false" ht="12.8" hidden="false" customHeight="true" outlineLevel="0" collapsed="false"/>
    <row r="1047869" customFormat="false" ht="12.8" hidden="false" customHeight="true" outlineLevel="0" collapsed="false"/>
    <row r="1047870" customFormat="false" ht="12.8" hidden="false" customHeight="true" outlineLevel="0" collapsed="false"/>
    <row r="1047871" customFormat="false" ht="12.8" hidden="false" customHeight="true" outlineLevel="0" collapsed="false"/>
    <row r="1047872" customFormat="false" ht="12.8" hidden="false" customHeight="true" outlineLevel="0" collapsed="false"/>
    <row r="1047873" customFormat="false" ht="12.8" hidden="false" customHeight="true" outlineLevel="0" collapsed="false"/>
    <row r="1047874" customFormat="false" ht="12.8" hidden="false" customHeight="true" outlineLevel="0" collapsed="false"/>
    <row r="1047875" customFormat="false" ht="12.8" hidden="false" customHeight="true" outlineLevel="0" collapsed="false"/>
    <row r="1047876" customFormat="false" ht="12.8" hidden="false" customHeight="true" outlineLevel="0" collapsed="false"/>
    <row r="1047877" customFormat="false" ht="12.8" hidden="false" customHeight="true" outlineLevel="0" collapsed="false"/>
    <row r="1047878" customFormat="false" ht="12.8" hidden="false" customHeight="true" outlineLevel="0" collapsed="false"/>
    <row r="1047879" customFormat="false" ht="12.8" hidden="false" customHeight="true" outlineLevel="0" collapsed="false"/>
    <row r="1047880" customFormat="false" ht="12.8" hidden="false" customHeight="true" outlineLevel="0" collapsed="false"/>
    <row r="1047881" customFormat="false" ht="12.8" hidden="false" customHeight="true" outlineLevel="0" collapsed="false"/>
    <row r="1047882" customFormat="false" ht="12.8" hidden="false" customHeight="true" outlineLevel="0" collapsed="false"/>
    <row r="1047883" customFormat="false" ht="12.8" hidden="false" customHeight="true" outlineLevel="0" collapsed="false"/>
    <row r="1047884" customFormat="false" ht="12.8" hidden="false" customHeight="true" outlineLevel="0" collapsed="false"/>
    <row r="1047885" customFormat="false" ht="12.8" hidden="false" customHeight="true" outlineLevel="0" collapsed="false"/>
    <row r="1047886" customFormat="false" ht="12.8" hidden="false" customHeight="true" outlineLevel="0" collapsed="false"/>
    <row r="1047887" customFormat="false" ht="12.8" hidden="false" customHeight="true" outlineLevel="0" collapsed="false"/>
    <row r="1047888" customFormat="false" ht="12.8" hidden="false" customHeight="true" outlineLevel="0" collapsed="false"/>
    <row r="1047889" customFormat="false" ht="12.8" hidden="false" customHeight="true" outlineLevel="0" collapsed="false"/>
    <row r="1047890" customFormat="false" ht="12.8" hidden="false" customHeight="true" outlineLevel="0" collapsed="false"/>
    <row r="1047891" customFormat="false" ht="12.8" hidden="false" customHeight="true" outlineLevel="0" collapsed="false"/>
    <row r="1047892" customFormat="false" ht="12.8" hidden="false" customHeight="true" outlineLevel="0" collapsed="false"/>
    <row r="1047893" customFormat="false" ht="12.8" hidden="false" customHeight="true" outlineLevel="0" collapsed="false"/>
    <row r="1047894" customFormat="false" ht="12.8" hidden="false" customHeight="true" outlineLevel="0" collapsed="false"/>
    <row r="1047895" customFormat="false" ht="12.8" hidden="false" customHeight="true" outlineLevel="0" collapsed="false"/>
    <row r="1047896" customFormat="false" ht="12.8" hidden="false" customHeight="true" outlineLevel="0" collapsed="false"/>
    <row r="1047897" customFormat="false" ht="12.8" hidden="false" customHeight="true" outlineLevel="0" collapsed="false"/>
    <row r="1047898" customFormat="false" ht="12.8" hidden="false" customHeight="true" outlineLevel="0" collapsed="false"/>
    <row r="1047899" customFormat="false" ht="12.8" hidden="false" customHeight="true" outlineLevel="0" collapsed="false"/>
    <row r="1047900" customFormat="false" ht="12.8" hidden="false" customHeight="true" outlineLevel="0" collapsed="false"/>
    <row r="1047901" customFormat="false" ht="12.8" hidden="false" customHeight="true" outlineLevel="0" collapsed="false"/>
    <row r="1047902" customFormat="false" ht="12.8" hidden="false" customHeight="true" outlineLevel="0" collapsed="false"/>
    <row r="1047903" customFormat="false" ht="12.8" hidden="false" customHeight="true" outlineLevel="0" collapsed="false"/>
    <row r="1047904" customFormat="false" ht="12.8" hidden="false" customHeight="true" outlineLevel="0" collapsed="false"/>
    <row r="1047905" customFormat="false" ht="12.8" hidden="false" customHeight="true" outlineLevel="0" collapsed="false"/>
    <row r="1047906" customFormat="false" ht="12.8" hidden="false" customHeight="true" outlineLevel="0" collapsed="false"/>
    <row r="1047907" customFormat="false" ht="12.8" hidden="false" customHeight="true" outlineLevel="0" collapsed="false"/>
    <row r="1047908" customFormat="false" ht="12.8" hidden="false" customHeight="true" outlineLevel="0" collapsed="false"/>
    <row r="1047909" customFormat="false" ht="12.8" hidden="false" customHeight="true" outlineLevel="0" collapsed="false"/>
    <row r="1047910" customFormat="false" ht="12.8" hidden="false" customHeight="true" outlineLevel="0" collapsed="false"/>
    <row r="1047911" customFormat="false" ht="12.8" hidden="false" customHeight="true" outlineLevel="0" collapsed="false"/>
    <row r="1047912" customFormat="false" ht="12.8" hidden="false" customHeight="true" outlineLevel="0" collapsed="false"/>
    <row r="1047913" customFormat="false" ht="12.8" hidden="false" customHeight="true" outlineLevel="0" collapsed="false"/>
    <row r="1047914" customFormat="false" ht="12.8" hidden="false" customHeight="true" outlineLevel="0" collapsed="false"/>
    <row r="1047915" customFormat="false" ht="12.8" hidden="false" customHeight="true" outlineLevel="0" collapsed="false"/>
    <row r="1047916" customFormat="false" ht="12.8" hidden="false" customHeight="true" outlineLevel="0" collapsed="false"/>
    <row r="1047917" customFormat="false" ht="12.8" hidden="false" customHeight="true" outlineLevel="0" collapsed="false"/>
    <row r="1047918" customFormat="false" ht="12.8" hidden="false" customHeight="true" outlineLevel="0" collapsed="false"/>
    <row r="1047919" customFormat="false" ht="12.8" hidden="false" customHeight="true" outlineLevel="0" collapsed="false"/>
    <row r="1047920" customFormat="false" ht="12.8" hidden="false" customHeight="true" outlineLevel="0" collapsed="false"/>
    <row r="1047921" customFormat="false" ht="12.8" hidden="false" customHeight="true" outlineLevel="0" collapsed="false"/>
    <row r="1047922" customFormat="false" ht="12.8" hidden="false" customHeight="true" outlineLevel="0" collapsed="false"/>
    <row r="1047923" customFormat="false" ht="12.8" hidden="false" customHeight="true" outlineLevel="0" collapsed="false"/>
    <row r="1047924" customFormat="false" ht="12.8" hidden="false" customHeight="true" outlineLevel="0" collapsed="false"/>
    <row r="1047925" customFormat="false" ht="12.8" hidden="false" customHeight="true" outlineLevel="0" collapsed="false"/>
    <row r="1047926" customFormat="false" ht="12.8" hidden="false" customHeight="true" outlineLevel="0" collapsed="false"/>
    <row r="1047927" customFormat="false" ht="12.8" hidden="false" customHeight="true" outlineLevel="0" collapsed="false"/>
    <row r="1047928" customFormat="false" ht="12.8" hidden="false" customHeight="true" outlineLevel="0" collapsed="false"/>
    <row r="1047929" customFormat="false" ht="12.8" hidden="false" customHeight="true" outlineLevel="0" collapsed="false"/>
    <row r="1047930" customFormat="false" ht="12.8" hidden="false" customHeight="true" outlineLevel="0" collapsed="false"/>
    <row r="1047931" customFormat="false" ht="12.8" hidden="false" customHeight="true" outlineLevel="0" collapsed="false"/>
    <row r="1047932" customFormat="false" ht="12.8" hidden="false" customHeight="true" outlineLevel="0" collapsed="false"/>
    <row r="1047933" customFormat="false" ht="12.8" hidden="false" customHeight="true" outlineLevel="0" collapsed="false"/>
    <row r="1047934" customFormat="false" ht="12.8" hidden="false" customHeight="true" outlineLevel="0" collapsed="false"/>
    <row r="1047935" customFormat="false" ht="12.8" hidden="false" customHeight="true" outlineLevel="0" collapsed="false"/>
    <row r="1047936" customFormat="false" ht="12.8" hidden="false" customHeight="true" outlineLevel="0" collapsed="false"/>
    <row r="1047937" customFormat="false" ht="12.8" hidden="false" customHeight="true" outlineLevel="0" collapsed="false"/>
    <row r="1047938" customFormat="false" ht="12.8" hidden="false" customHeight="true" outlineLevel="0" collapsed="false"/>
    <row r="1047939" customFormat="false" ht="12.8" hidden="false" customHeight="true" outlineLevel="0" collapsed="false"/>
    <row r="1047940" customFormat="false" ht="12.8" hidden="false" customHeight="true" outlineLevel="0" collapsed="false"/>
    <row r="1047941" customFormat="false" ht="12.8" hidden="false" customHeight="true" outlineLevel="0" collapsed="false"/>
    <row r="1047942" customFormat="false" ht="12.8" hidden="false" customHeight="true" outlineLevel="0" collapsed="false"/>
    <row r="1047943" customFormat="false" ht="12.8" hidden="false" customHeight="true" outlineLevel="0" collapsed="false"/>
    <row r="1047944" customFormat="false" ht="12.8" hidden="false" customHeight="true" outlineLevel="0" collapsed="false"/>
    <row r="1047945" customFormat="false" ht="12.8" hidden="false" customHeight="true" outlineLevel="0" collapsed="false"/>
    <row r="1047946" customFormat="false" ht="12.8" hidden="false" customHeight="true" outlineLevel="0" collapsed="false"/>
    <row r="1047947" customFormat="false" ht="12.8" hidden="false" customHeight="true" outlineLevel="0" collapsed="false"/>
    <row r="1047948" customFormat="false" ht="12.8" hidden="false" customHeight="true" outlineLevel="0" collapsed="false"/>
    <row r="1047949" customFormat="false" ht="12.8" hidden="false" customHeight="true" outlineLevel="0" collapsed="false"/>
    <row r="1047950" customFormat="false" ht="12.8" hidden="false" customHeight="true" outlineLevel="0" collapsed="false"/>
    <row r="1047951" customFormat="false" ht="12.8" hidden="false" customHeight="true" outlineLevel="0" collapsed="false"/>
    <row r="1047952" customFormat="false" ht="12.8" hidden="false" customHeight="true" outlineLevel="0" collapsed="false"/>
    <row r="1047953" customFormat="false" ht="12.8" hidden="false" customHeight="true" outlineLevel="0" collapsed="false"/>
    <row r="1047954" customFormat="false" ht="12.8" hidden="false" customHeight="true" outlineLevel="0" collapsed="false"/>
    <row r="1047955" customFormat="false" ht="12.8" hidden="false" customHeight="true" outlineLevel="0" collapsed="false"/>
    <row r="1047956" customFormat="false" ht="12.8" hidden="false" customHeight="true" outlineLevel="0" collapsed="false"/>
    <row r="1047957" customFormat="false" ht="12.8" hidden="false" customHeight="true" outlineLevel="0" collapsed="false"/>
    <row r="1047958" customFormat="false" ht="12.8" hidden="false" customHeight="true" outlineLevel="0" collapsed="false"/>
    <row r="1047959" customFormat="false" ht="12.8" hidden="false" customHeight="true" outlineLevel="0" collapsed="false"/>
    <row r="1047960" customFormat="false" ht="12.8" hidden="false" customHeight="true" outlineLevel="0" collapsed="false"/>
    <row r="1047961" customFormat="false" ht="12.8" hidden="false" customHeight="true" outlineLevel="0" collapsed="false"/>
    <row r="1047962" customFormat="false" ht="12.8" hidden="false" customHeight="true" outlineLevel="0" collapsed="false"/>
    <row r="1047963" customFormat="false" ht="12.8" hidden="false" customHeight="true" outlineLevel="0" collapsed="false"/>
    <row r="1047964" customFormat="false" ht="12.8" hidden="false" customHeight="true" outlineLevel="0" collapsed="false"/>
    <row r="1047965" customFormat="false" ht="12.8" hidden="false" customHeight="true" outlineLevel="0" collapsed="false"/>
    <row r="1047966" customFormat="false" ht="12.8" hidden="false" customHeight="true" outlineLevel="0" collapsed="false"/>
    <row r="1047967" customFormat="false" ht="12.8" hidden="false" customHeight="true" outlineLevel="0" collapsed="false"/>
    <row r="1047968" customFormat="false" ht="12.8" hidden="false" customHeight="true" outlineLevel="0" collapsed="false"/>
    <row r="1047969" customFormat="false" ht="12.8" hidden="false" customHeight="true" outlineLevel="0" collapsed="false"/>
    <row r="1047970" customFormat="false" ht="12.8" hidden="false" customHeight="true" outlineLevel="0" collapsed="false"/>
    <row r="1047971" customFormat="false" ht="12.8" hidden="false" customHeight="true" outlineLevel="0" collapsed="false"/>
    <row r="1047972" customFormat="false" ht="12.8" hidden="false" customHeight="true" outlineLevel="0" collapsed="false"/>
    <row r="1047973" customFormat="false" ht="12.8" hidden="false" customHeight="true" outlineLevel="0" collapsed="false"/>
    <row r="1047974" customFormat="false" ht="12.8" hidden="false" customHeight="true" outlineLevel="0" collapsed="false"/>
    <row r="1047975" customFormat="false" ht="12.8" hidden="false" customHeight="true" outlineLevel="0" collapsed="false"/>
    <row r="1047976" customFormat="false" ht="12.8" hidden="false" customHeight="true" outlineLevel="0" collapsed="false"/>
    <row r="1047977" customFormat="false" ht="12.8" hidden="false" customHeight="true" outlineLevel="0" collapsed="false"/>
    <row r="1047978" customFormat="false" ht="12.8" hidden="false" customHeight="true" outlineLevel="0" collapsed="false"/>
    <row r="1047979" customFormat="false" ht="12.8" hidden="false" customHeight="true" outlineLevel="0" collapsed="false"/>
    <row r="1047980" customFormat="false" ht="12.8" hidden="false" customHeight="true" outlineLevel="0" collapsed="false"/>
    <row r="1047981" customFormat="false" ht="12.8" hidden="false" customHeight="true" outlineLevel="0" collapsed="false"/>
    <row r="1047982" customFormat="false" ht="12.8" hidden="false" customHeight="true" outlineLevel="0" collapsed="false"/>
    <row r="1047983" customFormat="false" ht="12.8" hidden="false" customHeight="true" outlineLevel="0" collapsed="false"/>
    <row r="1047984" customFormat="false" ht="12.8" hidden="false" customHeight="true" outlineLevel="0" collapsed="false"/>
    <row r="1047985" customFormat="false" ht="12.8" hidden="false" customHeight="true" outlineLevel="0" collapsed="false"/>
    <row r="1047986" customFormat="false" ht="12.8" hidden="false" customHeight="true" outlineLevel="0" collapsed="false"/>
    <row r="1047987" customFormat="false" ht="12.8" hidden="false" customHeight="true" outlineLevel="0" collapsed="false"/>
    <row r="1047988" customFormat="false" ht="12.8" hidden="false" customHeight="true" outlineLevel="0" collapsed="false"/>
    <row r="1047989" customFormat="false" ht="12.8" hidden="false" customHeight="true" outlineLevel="0" collapsed="false"/>
    <row r="1047990" customFormat="false" ht="12.8" hidden="false" customHeight="true" outlineLevel="0" collapsed="false"/>
    <row r="1047991" customFormat="false" ht="12.8" hidden="false" customHeight="true" outlineLevel="0" collapsed="false"/>
    <row r="1047992" customFormat="false" ht="12.8" hidden="false" customHeight="true" outlineLevel="0" collapsed="false"/>
    <row r="1047993" customFormat="false" ht="12.8" hidden="false" customHeight="true" outlineLevel="0" collapsed="false"/>
    <row r="1047994" customFormat="false" ht="12.8" hidden="false" customHeight="true" outlineLevel="0" collapsed="false"/>
    <row r="1047995" customFormat="false" ht="12.8" hidden="false" customHeight="true" outlineLevel="0" collapsed="false"/>
    <row r="1047996" customFormat="false" ht="12.8" hidden="false" customHeight="true" outlineLevel="0" collapsed="false"/>
    <row r="1047997" customFormat="false" ht="12.8" hidden="false" customHeight="true" outlineLevel="0" collapsed="false"/>
    <row r="1047998" customFormat="false" ht="12.8" hidden="false" customHeight="true" outlineLevel="0" collapsed="false"/>
    <row r="1047999" customFormat="false" ht="12.8" hidden="false" customHeight="true" outlineLevel="0" collapsed="false"/>
    <row r="1048000" customFormat="false" ht="12.8" hidden="false" customHeight="true" outlineLevel="0" collapsed="false"/>
    <row r="1048001" customFormat="false" ht="12.8" hidden="false" customHeight="true" outlineLevel="0" collapsed="false"/>
    <row r="1048002" customFormat="false" ht="12.8" hidden="false" customHeight="true" outlineLevel="0" collapsed="false"/>
    <row r="1048003" customFormat="false" ht="12.8" hidden="false" customHeight="true" outlineLevel="0" collapsed="false"/>
    <row r="1048004" customFormat="false" ht="12.8" hidden="false" customHeight="true" outlineLevel="0" collapsed="false"/>
    <row r="1048005" customFormat="false" ht="12.8" hidden="false" customHeight="true" outlineLevel="0" collapsed="false"/>
    <row r="1048006" customFormat="false" ht="12.8" hidden="false" customHeight="true" outlineLevel="0" collapsed="false"/>
    <row r="1048007" customFormat="false" ht="12.8" hidden="false" customHeight="true" outlineLevel="0" collapsed="false"/>
    <row r="1048008" customFormat="false" ht="12.8" hidden="false" customHeight="true" outlineLevel="0" collapsed="false"/>
    <row r="1048009" customFormat="false" ht="12.8" hidden="false" customHeight="true" outlineLevel="0" collapsed="false"/>
    <row r="1048010" customFormat="false" ht="12.8" hidden="false" customHeight="true" outlineLevel="0" collapsed="false"/>
    <row r="1048011" customFormat="false" ht="12.8" hidden="false" customHeight="true" outlineLevel="0" collapsed="false"/>
    <row r="1048012" customFormat="false" ht="12.8" hidden="false" customHeight="true" outlineLevel="0" collapsed="false"/>
    <row r="1048013" customFormat="false" ht="12.8" hidden="false" customHeight="true" outlineLevel="0" collapsed="false"/>
    <row r="1048014" customFormat="false" ht="12.8" hidden="false" customHeight="true" outlineLevel="0" collapsed="false"/>
    <row r="1048015" customFormat="false" ht="12.8" hidden="false" customHeight="true" outlineLevel="0" collapsed="false"/>
    <row r="1048016" customFormat="false" ht="12.8" hidden="false" customHeight="true" outlineLevel="0" collapsed="false"/>
    <row r="1048017" customFormat="false" ht="12.8" hidden="false" customHeight="true" outlineLevel="0" collapsed="false"/>
    <row r="1048018" customFormat="false" ht="12.8" hidden="false" customHeight="true" outlineLevel="0" collapsed="false"/>
    <row r="1048019" customFormat="false" ht="12.8" hidden="false" customHeight="true" outlineLevel="0" collapsed="false"/>
    <row r="1048020" customFormat="false" ht="12.8" hidden="false" customHeight="true" outlineLevel="0" collapsed="false"/>
    <row r="1048021" customFormat="false" ht="12.8" hidden="false" customHeight="true" outlineLevel="0" collapsed="false"/>
    <row r="1048022" customFormat="false" ht="12.8" hidden="false" customHeight="true" outlineLevel="0" collapsed="false"/>
    <row r="1048023" customFormat="false" ht="12.8" hidden="false" customHeight="true" outlineLevel="0" collapsed="false"/>
    <row r="1048024" customFormat="false" ht="12.8" hidden="false" customHeight="true" outlineLevel="0" collapsed="false"/>
    <row r="1048025" customFormat="false" ht="12.8" hidden="false" customHeight="true" outlineLevel="0" collapsed="false"/>
    <row r="1048026" customFormat="false" ht="12.8" hidden="false" customHeight="true" outlineLevel="0" collapsed="false"/>
    <row r="1048027" customFormat="false" ht="12.8" hidden="false" customHeight="true" outlineLevel="0" collapsed="false"/>
    <row r="1048028" customFormat="false" ht="12.8" hidden="false" customHeight="true" outlineLevel="0" collapsed="false"/>
    <row r="1048029" customFormat="false" ht="12.8" hidden="false" customHeight="true" outlineLevel="0" collapsed="false"/>
    <row r="1048030" customFormat="false" ht="12.8" hidden="false" customHeight="true" outlineLevel="0" collapsed="false"/>
    <row r="1048031" customFormat="false" ht="12.8" hidden="false" customHeight="true" outlineLevel="0" collapsed="false"/>
    <row r="1048032" customFormat="false" ht="12.8" hidden="false" customHeight="true" outlineLevel="0" collapsed="false"/>
    <row r="1048033" customFormat="false" ht="12.8" hidden="false" customHeight="true" outlineLevel="0" collapsed="false"/>
    <row r="1048034" customFormat="false" ht="12.8" hidden="false" customHeight="true" outlineLevel="0" collapsed="false"/>
    <row r="1048035" customFormat="false" ht="12.8" hidden="false" customHeight="true" outlineLevel="0" collapsed="false"/>
    <row r="1048036" customFormat="false" ht="12.8" hidden="false" customHeight="true" outlineLevel="0" collapsed="false"/>
    <row r="1048037" customFormat="false" ht="12.8" hidden="false" customHeight="true" outlineLevel="0" collapsed="false"/>
    <row r="1048038" customFormat="false" ht="12.8" hidden="false" customHeight="true" outlineLevel="0" collapsed="false"/>
    <row r="1048039" customFormat="false" ht="12.8" hidden="false" customHeight="true" outlineLevel="0" collapsed="false"/>
    <row r="1048040" customFormat="false" ht="12.8" hidden="false" customHeight="true" outlineLevel="0" collapsed="false"/>
    <row r="1048041" customFormat="false" ht="12.8" hidden="false" customHeight="true" outlineLevel="0" collapsed="false"/>
    <row r="1048042" customFormat="false" ht="12.8" hidden="false" customHeight="true" outlineLevel="0" collapsed="false"/>
    <row r="1048043" customFormat="false" ht="12.8" hidden="false" customHeight="true" outlineLevel="0" collapsed="false"/>
    <row r="1048044" customFormat="false" ht="12.8" hidden="false" customHeight="true" outlineLevel="0" collapsed="false"/>
    <row r="1048045" customFormat="false" ht="12.8" hidden="false" customHeight="true" outlineLevel="0" collapsed="false"/>
    <row r="1048046" customFormat="false" ht="12.8" hidden="false" customHeight="true" outlineLevel="0" collapsed="false"/>
    <row r="1048047" customFormat="false" ht="12.8" hidden="false" customHeight="true" outlineLevel="0" collapsed="false"/>
    <row r="1048048" customFormat="false" ht="12.8" hidden="false" customHeight="true" outlineLevel="0" collapsed="false"/>
    <row r="1048049" customFormat="false" ht="12.8" hidden="false" customHeight="true" outlineLevel="0" collapsed="false"/>
    <row r="1048050" customFormat="false" ht="12.8" hidden="false" customHeight="true" outlineLevel="0" collapsed="false"/>
    <row r="1048051" customFormat="false" ht="12.8" hidden="false" customHeight="true" outlineLevel="0" collapsed="false"/>
    <row r="1048052" customFormat="false" ht="12.8" hidden="false" customHeight="true" outlineLevel="0" collapsed="false"/>
    <row r="1048053" customFormat="false" ht="12.8" hidden="false" customHeight="true" outlineLevel="0" collapsed="false"/>
    <row r="1048054" customFormat="false" ht="12.8" hidden="false" customHeight="true" outlineLevel="0" collapsed="false"/>
    <row r="1048055" customFormat="false" ht="12.8" hidden="false" customHeight="true" outlineLevel="0" collapsed="false"/>
    <row r="1048056" customFormat="false" ht="12.8" hidden="false" customHeight="true" outlineLevel="0" collapsed="false"/>
    <row r="1048057" customFormat="false" ht="12.8" hidden="false" customHeight="true" outlineLevel="0" collapsed="false"/>
    <row r="1048058" customFormat="false" ht="12.8" hidden="false" customHeight="true" outlineLevel="0" collapsed="false"/>
    <row r="1048059" customFormat="false" ht="12.8" hidden="false" customHeight="true" outlineLevel="0" collapsed="false"/>
    <row r="1048060" customFormat="false" ht="12.8" hidden="false" customHeight="true" outlineLevel="0" collapsed="false"/>
    <row r="1048061" customFormat="false" ht="12.8" hidden="false" customHeight="true" outlineLevel="0" collapsed="false"/>
    <row r="1048062" customFormat="false" ht="12.8" hidden="false" customHeight="true" outlineLevel="0" collapsed="false"/>
    <row r="1048063" customFormat="false" ht="12.8" hidden="false" customHeight="true" outlineLevel="0" collapsed="false"/>
    <row r="1048064" customFormat="false" ht="12.8" hidden="false" customHeight="true" outlineLevel="0" collapsed="false"/>
    <row r="1048065" customFormat="false" ht="12.8" hidden="false" customHeight="true" outlineLevel="0" collapsed="false"/>
    <row r="1048066" customFormat="false" ht="12.8" hidden="false" customHeight="true" outlineLevel="0" collapsed="false"/>
    <row r="1048067" customFormat="false" ht="12.8" hidden="false" customHeight="true" outlineLevel="0" collapsed="false"/>
    <row r="1048068" customFormat="false" ht="12.8" hidden="false" customHeight="true" outlineLevel="0" collapsed="false"/>
    <row r="1048069" customFormat="false" ht="12.8" hidden="false" customHeight="true" outlineLevel="0" collapsed="false"/>
    <row r="1048070" customFormat="false" ht="12.8" hidden="false" customHeight="true" outlineLevel="0" collapsed="false"/>
    <row r="1048071" customFormat="false" ht="12.8" hidden="false" customHeight="true" outlineLevel="0" collapsed="false"/>
    <row r="1048072" customFormat="false" ht="12.8" hidden="false" customHeight="true" outlineLevel="0" collapsed="false"/>
    <row r="1048073" customFormat="false" ht="12.8" hidden="false" customHeight="true" outlineLevel="0" collapsed="false"/>
    <row r="1048074" customFormat="false" ht="12.8" hidden="false" customHeight="true" outlineLevel="0" collapsed="false"/>
    <row r="1048075" customFormat="false" ht="12.8" hidden="false" customHeight="true" outlineLevel="0" collapsed="false"/>
    <row r="1048076" customFormat="false" ht="12.8" hidden="false" customHeight="true" outlineLevel="0" collapsed="false"/>
    <row r="1048077" customFormat="false" ht="12.8" hidden="false" customHeight="true" outlineLevel="0" collapsed="false"/>
    <row r="1048078" customFormat="false" ht="12.8" hidden="false" customHeight="true" outlineLevel="0" collapsed="false"/>
    <row r="1048079" customFormat="false" ht="12.8" hidden="false" customHeight="true" outlineLevel="0" collapsed="false"/>
    <row r="1048080" customFormat="false" ht="12.8" hidden="false" customHeight="true" outlineLevel="0" collapsed="false"/>
    <row r="1048081" customFormat="false" ht="12.8" hidden="false" customHeight="true" outlineLevel="0" collapsed="false"/>
    <row r="1048082" customFormat="false" ht="12.8" hidden="false" customHeight="true" outlineLevel="0" collapsed="false"/>
    <row r="1048083" customFormat="false" ht="12.8" hidden="false" customHeight="true" outlineLevel="0" collapsed="false"/>
    <row r="1048084" customFormat="false" ht="12.8" hidden="false" customHeight="true" outlineLevel="0" collapsed="false"/>
    <row r="1048085" customFormat="false" ht="12.8" hidden="false" customHeight="true" outlineLevel="0" collapsed="false"/>
    <row r="1048086" customFormat="false" ht="12.8" hidden="false" customHeight="true" outlineLevel="0" collapsed="false"/>
    <row r="1048087" customFormat="false" ht="12.8" hidden="false" customHeight="true" outlineLevel="0" collapsed="false"/>
    <row r="1048088" customFormat="false" ht="12.8" hidden="false" customHeight="true" outlineLevel="0" collapsed="false"/>
    <row r="1048089" customFormat="false" ht="12.8" hidden="false" customHeight="true" outlineLevel="0" collapsed="false"/>
    <row r="1048090" customFormat="false" ht="12.8" hidden="false" customHeight="true" outlineLevel="0" collapsed="false"/>
    <row r="1048091" customFormat="false" ht="12.8" hidden="false" customHeight="true" outlineLevel="0" collapsed="false"/>
    <row r="1048092" customFormat="false" ht="12.8" hidden="false" customHeight="true" outlineLevel="0" collapsed="false"/>
    <row r="1048093" customFormat="false" ht="12.8" hidden="false" customHeight="true" outlineLevel="0" collapsed="false"/>
    <row r="1048094" customFormat="false" ht="12.8" hidden="false" customHeight="true" outlineLevel="0" collapsed="false"/>
    <row r="1048095" customFormat="false" ht="12.8" hidden="false" customHeight="true" outlineLevel="0" collapsed="false"/>
    <row r="1048096" customFormat="false" ht="12.8" hidden="false" customHeight="true" outlineLevel="0" collapsed="false"/>
    <row r="1048097" customFormat="false" ht="12.8" hidden="false" customHeight="true" outlineLevel="0" collapsed="false"/>
    <row r="1048098" customFormat="false" ht="12.8" hidden="false" customHeight="true" outlineLevel="0" collapsed="false"/>
    <row r="1048099" customFormat="false" ht="12.8" hidden="false" customHeight="true" outlineLevel="0" collapsed="false"/>
    <row r="1048100" customFormat="false" ht="12.8" hidden="false" customHeight="true" outlineLevel="0" collapsed="false"/>
    <row r="1048101" customFormat="false" ht="12.8" hidden="false" customHeight="true" outlineLevel="0" collapsed="false"/>
    <row r="1048102" customFormat="false" ht="12.8" hidden="false" customHeight="true" outlineLevel="0" collapsed="false"/>
    <row r="1048103" customFormat="false" ht="12.8" hidden="false" customHeight="true" outlineLevel="0" collapsed="false"/>
    <row r="1048104" customFormat="false" ht="12.8" hidden="false" customHeight="true" outlineLevel="0" collapsed="false"/>
    <row r="1048105" customFormat="false" ht="12.8" hidden="false" customHeight="true" outlineLevel="0" collapsed="false"/>
    <row r="1048106" customFormat="false" ht="12.8" hidden="false" customHeight="true" outlineLevel="0" collapsed="false"/>
    <row r="1048107" customFormat="false" ht="12.8" hidden="false" customHeight="true" outlineLevel="0" collapsed="false"/>
    <row r="1048108" customFormat="false" ht="12.8" hidden="false" customHeight="true" outlineLevel="0" collapsed="false"/>
    <row r="1048109" customFormat="false" ht="12.8" hidden="false" customHeight="true" outlineLevel="0" collapsed="false"/>
    <row r="1048110" customFormat="false" ht="12.8" hidden="false" customHeight="true" outlineLevel="0" collapsed="false"/>
    <row r="1048111" customFormat="false" ht="12.8" hidden="false" customHeight="true" outlineLevel="0" collapsed="false"/>
    <row r="1048112" customFormat="false" ht="12.8" hidden="false" customHeight="true" outlineLevel="0" collapsed="false"/>
    <row r="1048113" customFormat="false" ht="12.8" hidden="false" customHeight="true" outlineLevel="0" collapsed="false"/>
    <row r="1048114" customFormat="false" ht="12.8" hidden="false" customHeight="true" outlineLevel="0" collapsed="false"/>
    <row r="1048115" customFormat="false" ht="12.8" hidden="false" customHeight="true" outlineLevel="0" collapsed="false"/>
    <row r="1048116" customFormat="false" ht="12.8" hidden="false" customHeight="true" outlineLevel="0" collapsed="false"/>
    <row r="1048117" customFormat="false" ht="12.8" hidden="false" customHeight="true" outlineLevel="0" collapsed="false"/>
    <row r="1048118" customFormat="false" ht="12.8" hidden="false" customHeight="true" outlineLevel="0" collapsed="false"/>
    <row r="1048119" customFormat="false" ht="12.8" hidden="false" customHeight="true" outlineLevel="0" collapsed="false"/>
    <row r="1048120" customFormat="false" ht="12.8" hidden="false" customHeight="true" outlineLevel="0" collapsed="false"/>
    <row r="1048121" customFormat="false" ht="12.8" hidden="false" customHeight="true" outlineLevel="0" collapsed="false"/>
    <row r="1048122" customFormat="false" ht="12.8" hidden="false" customHeight="true" outlineLevel="0" collapsed="false"/>
    <row r="1048123" customFormat="false" ht="12.8" hidden="false" customHeight="true" outlineLevel="0" collapsed="false"/>
    <row r="1048124" customFormat="false" ht="12.8" hidden="false" customHeight="true" outlineLevel="0" collapsed="false"/>
    <row r="1048125" customFormat="false" ht="12.8" hidden="false" customHeight="true" outlineLevel="0" collapsed="false"/>
    <row r="1048126" customFormat="false" ht="12.8" hidden="false" customHeight="true" outlineLevel="0" collapsed="false"/>
    <row r="1048127" customFormat="false" ht="12.8" hidden="false" customHeight="true" outlineLevel="0" collapsed="false"/>
    <row r="1048128" customFormat="false" ht="12.8" hidden="false" customHeight="true" outlineLevel="0" collapsed="false"/>
    <row r="1048129" customFormat="false" ht="12.8" hidden="false" customHeight="true" outlineLevel="0" collapsed="false"/>
    <row r="1048130" customFormat="false" ht="12.8" hidden="false" customHeight="true" outlineLevel="0" collapsed="false"/>
    <row r="1048131" customFormat="false" ht="12.8" hidden="false" customHeight="true" outlineLevel="0" collapsed="false"/>
    <row r="1048132" customFormat="false" ht="12.8" hidden="false" customHeight="true" outlineLevel="0" collapsed="false"/>
    <row r="1048133" customFormat="false" ht="12.8" hidden="false" customHeight="true" outlineLevel="0" collapsed="false"/>
    <row r="1048134" customFormat="false" ht="12.8" hidden="false" customHeight="true" outlineLevel="0" collapsed="false"/>
    <row r="1048135" customFormat="false" ht="12.8" hidden="false" customHeight="true" outlineLevel="0" collapsed="false"/>
    <row r="1048136" customFormat="false" ht="12.8" hidden="false" customHeight="true" outlineLevel="0" collapsed="false"/>
    <row r="1048137" customFormat="false" ht="12.8" hidden="false" customHeight="true" outlineLevel="0" collapsed="false"/>
    <row r="1048138" customFormat="false" ht="12.8" hidden="false" customHeight="true" outlineLevel="0" collapsed="false"/>
    <row r="1048139" customFormat="false" ht="12.8" hidden="false" customHeight="true" outlineLevel="0" collapsed="false"/>
    <row r="1048140" customFormat="false" ht="12.8" hidden="false" customHeight="true" outlineLevel="0" collapsed="false"/>
    <row r="1048141" customFormat="false" ht="12.8" hidden="false" customHeight="true" outlineLevel="0" collapsed="false"/>
    <row r="1048142" customFormat="false" ht="12.8" hidden="false" customHeight="true" outlineLevel="0" collapsed="false"/>
    <row r="1048143" customFormat="false" ht="12.8" hidden="false" customHeight="true" outlineLevel="0" collapsed="false"/>
    <row r="1048144" customFormat="false" ht="12.8" hidden="false" customHeight="true" outlineLevel="0" collapsed="false"/>
    <row r="1048145" customFormat="false" ht="12.8" hidden="false" customHeight="true" outlineLevel="0" collapsed="false"/>
    <row r="1048146" customFormat="false" ht="12.8" hidden="false" customHeight="true" outlineLevel="0" collapsed="false"/>
    <row r="1048147" customFormat="false" ht="12.8" hidden="false" customHeight="true" outlineLevel="0" collapsed="false"/>
    <row r="1048148" customFormat="false" ht="12.8" hidden="false" customHeight="true" outlineLevel="0" collapsed="false"/>
    <row r="1048149" customFormat="false" ht="12.8" hidden="false" customHeight="true" outlineLevel="0" collapsed="false"/>
    <row r="1048150" customFormat="false" ht="12.8" hidden="false" customHeight="true" outlineLevel="0" collapsed="false"/>
    <row r="1048151" customFormat="false" ht="12.8" hidden="false" customHeight="true" outlineLevel="0" collapsed="false"/>
    <row r="1048152" customFormat="false" ht="12.8" hidden="false" customHeight="true" outlineLevel="0" collapsed="false"/>
    <row r="1048153" customFormat="false" ht="12.8" hidden="false" customHeight="true" outlineLevel="0" collapsed="false"/>
    <row r="1048154" customFormat="false" ht="12.8" hidden="false" customHeight="true" outlineLevel="0" collapsed="false"/>
    <row r="1048155" customFormat="false" ht="12.8" hidden="false" customHeight="true" outlineLevel="0" collapsed="false"/>
    <row r="1048156" customFormat="false" ht="12.8" hidden="false" customHeight="true" outlineLevel="0" collapsed="false"/>
    <row r="1048157" customFormat="false" ht="12.8" hidden="false" customHeight="true" outlineLevel="0" collapsed="false"/>
    <row r="1048158" customFormat="false" ht="12.8" hidden="false" customHeight="true" outlineLevel="0" collapsed="false"/>
    <row r="1048159" customFormat="false" ht="12.8" hidden="false" customHeight="true" outlineLevel="0" collapsed="false"/>
    <row r="1048160" customFormat="false" ht="12.8" hidden="false" customHeight="true" outlineLevel="0" collapsed="false"/>
    <row r="1048161" customFormat="false" ht="12.8" hidden="false" customHeight="true" outlineLevel="0" collapsed="false"/>
    <row r="1048162" customFormat="false" ht="12.8" hidden="false" customHeight="true" outlineLevel="0" collapsed="false"/>
    <row r="1048163" customFormat="false" ht="12.8" hidden="false" customHeight="true" outlineLevel="0" collapsed="false"/>
    <row r="1048164" customFormat="false" ht="12.8" hidden="false" customHeight="true" outlineLevel="0" collapsed="false"/>
    <row r="1048165" customFormat="false" ht="12.8" hidden="false" customHeight="true" outlineLevel="0" collapsed="false"/>
    <row r="1048166" customFormat="false" ht="12.8" hidden="false" customHeight="true" outlineLevel="0" collapsed="false"/>
    <row r="1048167" customFormat="false" ht="12.8" hidden="false" customHeight="true" outlineLevel="0" collapsed="false"/>
    <row r="1048168" customFormat="false" ht="12.8" hidden="false" customHeight="true" outlineLevel="0" collapsed="false"/>
    <row r="1048169" customFormat="false" ht="12.8" hidden="false" customHeight="true" outlineLevel="0" collapsed="false"/>
    <row r="1048170" customFormat="false" ht="12.8" hidden="false" customHeight="true" outlineLevel="0" collapsed="false"/>
    <row r="1048171" customFormat="false" ht="12.8" hidden="false" customHeight="true" outlineLevel="0" collapsed="false"/>
    <row r="1048172" customFormat="false" ht="12.8" hidden="false" customHeight="true" outlineLevel="0" collapsed="false"/>
    <row r="1048173" customFormat="false" ht="12.8" hidden="false" customHeight="true" outlineLevel="0" collapsed="false"/>
    <row r="1048174" customFormat="false" ht="12.8" hidden="false" customHeight="true" outlineLevel="0" collapsed="false"/>
    <row r="1048175" customFormat="false" ht="12.8" hidden="false" customHeight="true" outlineLevel="0" collapsed="false"/>
    <row r="1048176" customFormat="false" ht="12.8" hidden="false" customHeight="true" outlineLevel="0" collapsed="false"/>
    <row r="1048177" customFormat="false" ht="12.8" hidden="false" customHeight="true" outlineLevel="0" collapsed="false"/>
    <row r="1048178" customFormat="false" ht="12.8" hidden="false" customHeight="true" outlineLevel="0" collapsed="false"/>
    <row r="1048179" customFormat="false" ht="12.8" hidden="false" customHeight="true" outlineLevel="0" collapsed="false"/>
    <row r="1048180" customFormat="false" ht="12.8" hidden="false" customHeight="true" outlineLevel="0" collapsed="false"/>
    <row r="1048181" customFormat="false" ht="12.8" hidden="false" customHeight="true" outlineLevel="0" collapsed="false"/>
    <row r="1048182" customFormat="false" ht="12.8" hidden="false" customHeight="true" outlineLevel="0" collapsed="false"/>
    <row r="1048183" customFormat="false" ht="12.8" hidden="false" customHeight="true" outlineLevel="0" collapsed="false"/>
    <row r="1048184" customFormat="false" ht="12.8" hidden="false" customHeight="true" outlineLevel="0" collapsed="false"/>
    <row r="1048185" customFormat="false" ht="12.8" hidden="false" customHeight="true" outlineLevel="0" collapsed="false"/>
    <row r="1048186" customFormat="false" ht="12.8" hidden="false" customHeight="true" outlineLevel="0" collapsed="false"/>
    <row r="1048187" customFormat="false" ht="12.8" hidden="false" customHeight="true" outlineLevel="0" collapsed="false"/>
    <row r="1048188" customFormat="false" ht="12.8" hidden="false" customHeight="true" outlineLevel="0" collapsed="false"/>
    <row r="1048189" customFormat="false" ht="12.8" hidden="false" customHeight="true" outlineLevel="0" collapsed="false"/>
    <row r="1048190" customFormat="false" ht="12.8" hidden="false" customHeight="true" outlineLevel="0" collapsed="false"/>
    <row r="1048191" customFormat="false" ht="12.8" hidden="false" customHeight="true" outlineLevel="0" collapsed="false"/>
    <row r="1048192" customFormat="false" ht="12.8" hidden="false" customHeight="true" outlineLevel="0" collapsed="false"/>
    <row r="1048193" customFormat="false" ht="12.8" hidden="false" customHeight="true" outlineLevel="0" collapsed="false"/>
    <row r="1048194" customFormat="false" ht="12.8" hidden="false" customHeight="true" outlineLevel="0" collapsed="false"/>
    <row r="1048195" customFormat="false" ht="12.8" hidden="false" customHeight="true" outlineLevel="0" collapsed="false"/>
    <row r="1048196" customFormat="false" ht="12.8" hidden="false" customHeight="true" outlineLevel="0" collapsed="false"/>
    <row r="1048197" customFormat="false" ht="12.8" hidden="false" customHeight="true" outlineLevel="0" collapsed="false"/>
    <row r="1048198" customFormat="false" ht="12.8" hidden="false" customHeight="true" outlineLevel="0" collapsed="false"/>
    <row r="1048199" customFormat="false" ht="12.8" hidden="false" customHeight="true" outlineLevel="0" collapsed="false"/>
    <row r="1048200" customFormat="false" ht="12.8" hidden="false" customHeight="true" outlineLevel="0" collapsed="false"/>
    <row r="1048201" customFormat="false" ht="12.8" hidden="false" customHeight="true" outlineLevel="0" collapsed="false"/>
    <row r="1048202" customFormat="false" ht="12.8" hidden="false" customHeight="true" outlineLevel="0" collapsed="false"/>
    <row r="1048203" customFormat="false" ht="12.8" hidden="false" customHeight="true" outlineLevel="0" collapsed="false"/>
    <row r="1048204" customFormat="false" ht="12.8" hidden="false" customHeight="true" outlineLevel="0" collapsed="false"/>
    <row r="1048205" customFormat="false" ht="12.8" hidden="false" customHeight="true" outlineLevel="0" collapsed="false"/>
    <row r="1048206" customFormat="false" ht="12.8" hidden="false" customHeight="true" outlineLevel="0" collapsed="false"/>
    <row r="1048207" customFormat="false" ht="12.8" hidden="false" customHeight="true" outlineLevel="0" collapsed="false"/>
    <row r="1048208" customFormat="false" ht="12.8" hidden="false" customHeight="true" outlineLevel="0" collapsed="false"/>
    <row r="1048209" customFormat="false" ht="12.8" hidden="false" customHeight="true" outlineLevel="0" collapsed="false"/>
    <row r="1048210" customFormat="false" ht="12.8" hidden="false" customHeight="true" outlineLevel="0" collapsed="false"/>
    <row r="1048211" customFormat="false" ht="12.8" hidden="false" customHeight="true" outlineLevel="0" collapsed="false"/>
    <row r="1048212" customFormat="false" ht="12.8" hidden="false" customHeight="true" outlineLevel="0" collapsed="false"/>
    <row r="1048213" customFormat="false" ht="12.8" hidden="false" customHeight="true" outlineLevel="0" collapsed="false"/>
    <row r="1048214" customFormat="false" ht="12.8" hidden="false" customHeight="true" outlineLevel="0" collapsed="false"/>
    <row r="1048215" customFormat="false" ht="12.8" hidden="false" customHeight="true" outlineLevel="0" collapsed="false"/>
    <row r="1048216" customFormat="false" ht="12.8" hidden="false" customHeight="true" outlineLevel="0" collapsed="false"/>
    <row r="1048217" customFormat="false" ht="12.8" hidden="false" customHeight="true" outlineLevel="0" collapsed="false"/>
    <row r="1048218" customFormat="false" ht="12.8" hidden="false" customHeight="true" outlineLevel="0" collapsed="false"/>
    <row r="1048219" customFormat="false" ht="12.8" hidden="false" customHeight="true" outlineLevel="0" collapsed="false"/>
    <row r="1048220" customFormat="false" ht="12.8" hidden="false" customHeight="true" outlineLevel="0" collapsed="false"/>
    <row r="1048221" customFormat="false" ht="12.8" hidden="false" customHeight="true" outlineLevel="0" collapsed="false"/>
    <row r="1048222" customFormat="false" ht="12.8" hidden="false" customHeight="true" outlineLevel="0" collapsed="false"/>
    <row r="1048223" customFormat="false" ht="12.8" hidden="false" customHeight="true" outlineLevel="0" collapsed="false"/>
    <row r="1048224" customFormat="false" ht="12.8" hidden="false" customHeight="true" outlineLevel="0" collapsed="false"/>
    <row r="1048225" customFormat="false" ht="12.8" hidden="false" customHeight="true" outlineLevel="0" collapsed="false"/>
    <row r="1048226" customFormat="false" ht="12.8" hidden="false" customHeight="true" outlineLevel="0" collapsed="false"/>
    <row r="1048227" customFormat="false" ht="12.8" hidden="false" customHeight="true" outlineLevel="0" collapsed="false"/>
    <row r="1048228" customFormat="false" ht="12.8" hidden="false" customHeight="true" outlineLevel="0" collapsed="false"/>
    <row r="1048229" customFormat="false" ht="12.8" hidden="false" customHeight="true" outlineLevel="0" collapsed="false"/>
    <row r="1048230" customFormat="false" ht="12.8" hidden="false" customHeight="true" outlineLevel="0" collapsed="false"/>
    <row r="1048231" customFormat="false" ht="12.8" hidden="false" customHeight="true" outlineLevel="0" collapsed="false"/>
    <row r="1048232" customFormat="false" ht="12.8" hidden="false" customHeight="true" outlineLevel="0" collapsed="false"/>
    <row r="1048233" customFormat="false" ht="12.8" hidden="false" customHeight="true" outlineLevel="0" collapsed="false"/>
    <row r="1048234" customFormat="false" ht="12.8" hidden="false" customHeight="true" outlineLevel="0" collapsed="false"/>
    <row r="1048235" customFormat="false" ht="12.8" hidden="false" customHeight="true" outlineLevel="0" collapsed="false"/>
    <row r="1048236" customFormat="false" ht="12.8" hidden="false" customHeight="true" outlineLevel="0" collapsed="false"/>
    <row r="1048237" customFormat="false" ht="12.8" hidden="false" customHeight="true" outlineLevel="0" collapsed="false"/>
    <row r="1048238" customFormat="false" ht="12.8" hidden="false" customHeight="true" outlineLevel="0" collapsed="false"/>
    <row r="1048239" customFormat="false" ht="12.8" hidden="false" customHeight="true" outlineLevel="0" collapsed="false"/>
    <row r="1048240" customFormat="false" ht="12.8" hidden="false" customHeight="true" outlineLevel="0" collapsed="false"/>
    <row r="1048241" customFormat="false" ht="12.8" hidden="false" customHeight="true" outlineLevel="0" collapsed="false"/>
    <row r="1048242" customFormat="false" ht="12.8" hidden="false" customHeight="true" outlineLevel="0" collapsed="false"/>
    <row r="1048243" customFormat="false" ht="12.8" hidden="false" customHeight="true" outlineLevel="0" collapsed="false"/>
    <row r="1048244" customFormat="false" ht="12.8" hidden="false" customHeight="true" outlineLevel="0" collapsed="false"/>
    <row r="1048245" customFormat="false" ht="12.8" hidden="false" customHeight="true" outlineLevel="0" collapsed="false"/>
    <row r="1048246" customFormat="false" ht="12.8" hidden="false" customHeight="true" outlineLevel="0" collapsed="false"/>
    <row r="1048247" customFormat="false" ht="12.8" hidden="false" customHeight="true" outlineLevel="0" collapsed="false"/>
    <row r="1048248" customFormat="false" ht="12.8" hidden="false" customHeight="true" outlineLevel="0" collapsed="false"/>
    <row r="1048249" customFormat="false" ht="12.8" hidden="false" customHeight="true" outlineLevel="0" collapsed="false"/>
    <row r="1048250" customFormat="false" ht="12.8" hidden="false" customHeight="true" outlineLevel="0" collapsed="false"/>
    <row r="1048251" customFormat="false" ht="12.8" hidden="false" customHeight="true" outlineLevel="0" collapsed="false"/>
    <row r="1048252" customFormat="false" ht="12.8" hidden="false" customHeight="true" outlineLevel="0" collapsed="false"/>
    <row r="1048253" customFormat="false" ht="12.8" hidden="false" customHeight="true" outlineLevel="0" collapsed="false"/>
    <row r="1048254" customFormat="false" ht="12.8" hidden="false" customHeight="true" outlineLevel="0" collapsed="false"/>
    <row r="1048255" customFormat="false" ht="12.8" hidden="false" customHeight="true" outlineLevel="0" collapsed="false"/>
    <row r="1048256" customFormat="false" ht="12.8" hidden="false" customHeight="true" outlineLevel="0" collapsed="false"/>
    <row r="1048257" customFormat="false" ht="12.8" hidden="false" customHeight="true" outlineLevel="0" collapsed="false"/>
    <row r="1048258" customFormat="false" ht="12.8" hidden="false" customHeight="true" outlineLevel="0" collapsed="false"/>
    <row r="1048259" customFormat="false" ht="12.8" hidden="false" customHeight="true" outlineLevel="0" collapsed="false"/>
    <row r="1048260" customFormat="false" ht="12.8" hidden="false" customHeight="true" outlineLevel="0" collapsed="false"/>
    <row r="1048261" customFormat="false" ht="12.8" hidden="false" customHeight="true" outlineLevel="0" collapsed="false"/>
    <row r="1048262" customFormat="false" ht="12.8" hidden="false" customHeight="true" outlineLevel="0" collapsed="false"/>
    <row r="1048263" customFormat="false" ht="12.8" hidden="false" customHeight="true" outlineLevel="0" collapsed="false"/>
    <row r="1048264" customFormat="false" ht="12.8" hidden="false" customHeight="true" outlineLevel="0" collapsed="false"/>
    <row r="1048265" customFormat="false" ht="12.8" hidden="false" customHeight="true" outlineLevel="0" collapsed="false"/>
    <row r="1048266" customFormat="false" ht="12.8" hidden="false" customHeight="true" outlineLevel="0" collapsed="false"/>
    <row r="1048267" customFormat="false" ht="12.8" hidden="false" customHeight="true" outlineLevel="0" collapsed="false"/>
    <row r="1048268" customFormat="false" ht="12.8" hidden="false" customHeight="true" outlineLevel="0" collapsed="false"/>
    <row r="1048269" customFormat="false" ht="12.8" hidden="false" customHeight="true" outlineLevel="0" collapsed="false"/>
    <row r="1048270" customFormat="false" ht="12.8" hidden="false" customHeight="true" outlineLevel="0" collapsed="false"/>
    <row r="1048271" customFormat="false" ht="12.8" hidden="false" customHeight="true" outlineLevel="0" collapsed="false"/>
    <row r="1048272" customFormat="false" ht="12.8" hidden="false" customHeight="true" outlineLevel="0" collapsed="false"/>
    <row r="1048273" customFormat="false" ht="12.8" hidden="false" customHeight="true" outlineLevel="0" collapsed="false"/>
    <row r="1048274" customFormat="false" ht="12.8" hidden="false" customHeight="true" outlineLevel="0" collapsed="false"/>
    <row r="1048275" customFormat="false" ht="12.8" hidden="false" customHeight="true" outlineLevel="0" collapsed="false"/>
    <row r="1048276" customFormat="false" ht="12.8" hidden="false" customHeight="true" outlineLevel="0" collapsed="false"/>
    <row r="1048277" customFormat="false" ht="12.8" hidden="false" customHeight="true" outlineLevel="0" collapsed="false"/>
    <row r="1048278" customFormat="false" ht="12.8" hidden="false" customHeight="true" outlineLevel="0" collapsed="false"/>
    <row r="1048279" customFormat="false" ht="12.8" hidden="false" customHeight="true" outlineLevel="0" collapsed="false"/>
    <row r="1048280" customFormat="false" ht="12.8" hidden="false" customHeight="true" outlineLevel="0" collapsed="false"/>
    <row r="1048281" customFormat="false" ht="12.8" hidden="false" customHeight="true" outlineLevel="0" collapsed="false"/>
    <row r="1048282" customFormat="false" ht="12.8" hidden="false" customHeight="true" outlineLevel="0" collapsed="false"/>
    <row r="1048283" customFormat="false" ht="12.8" hidden="false" customHeight="true" outlineLevel="0" collapsed="false"/>
    <row r="1048284" customFormat="false" ht="12.8" hidden="false" customHeight="true" outlineLevel="0" collapsed="false"/>
    <row r="1048285" customFormat="false" ht="12.8" hidden="false" customHeight="true" outlineLevel="0" collapsed="false"/>
    <row r="1048286" customFormat="false" ht="12.8" hidden="false" customHeight="true" outlineLevel="0" collapsed="false"/>
    <row r="1048287" customFormat="false" ht="12.8" hidden="false" customHeight="true" outlineLevel="0" collapsed="false"/>
    <row r="1048288" customFormat="false" ht="12.8" hidden="false" customHeight="true" outlineLevel="0" collapsed="false"/>
    <row r="1048289" customFormat="false" ht="12.8" hidden="false" customHeight="true" outlineLevel="0" collapsed="false"/>
    <row r="1048290" customFormat="false" ht="12.8" hidden="false" customHeight="true" outlineLevel="0" collapsed="false"/>
    <row r="1048291" customFormat="false" ht="12.8" hidden="false" customHeight="true" outlineLevel="0" collapsed="false"/>
    <row r="1048292" customFormat="false" ht="12.8" hidden="false" customHeight="true" outlineLevel="0" collapsed="false"/>
    <row r="1048293" customFormat="false" ht="12.8" hidden="false" customHeight="true" outlineLevel="0" collapsed="false"/>
    <row r="1048294" customFormat="false" ht="12.8" hidden="false" customHeight="true" outlineLevel="0" collapsed="false"/>
    <row r="1048295" customFormat="false" ht="12.8" hidden="false" customHeight="true" outlineLevel="0" collapsed="false"/>
    <row r="1048296" customFormat="false" ht="12.8" hidden="false" customHeight="true" outlineLevel="0" collapsed="false"/>
    <row r="1048297" customFormat="false" ht="12.8" hidden="false" customHeight="true" outlineLevel="0" collapsed="false"/>
    <row r="1048298" customFormat="false" ht="12.8" hidden="false" customHeight="true" outlineLevel="0" collapsed="false"/>
    <row r="1048299" customFormat="false" ht="12.8" hidden="false" customHeight="true" outlineLevel="0" collapsed="false"/>
    <row r="1048300" customFormat="false" ht="12.8" hidden="false" customHeight="true" outlineLevel="0" collapsed="false"/>
    <row r="1048301" customFormat="false" ht="12.8" hidden="false" customHeight="true" outlineLevel="0" collapsed="false"/>
    <row r="1048302" customFormat="false" ht="12.8" hidden="false" customHeight="true" outlineLevel="0" collapsed="false"/>
    <row r="1048303" customFormat="false" ht="12.8" hidden="false" customHeight="true" outlineLevel="0" collapsed="false"/>
    <row r="1048304" customFormat="false" ht="12.8" hidden="false" customHeight="true" outlineLevel="0" collapsed="false"/>
    <row r="1048305" customFormat="false" ht="12.8" hidden="false" customHeight="true" outlineLevel="0" collapsed="false"/>
    <row r="1048306" customFormat="false" ht="12.8" hidden="false" customHeight="true" outlineLevel="0" collapsed="false"/>
    <row r="1048307" customFormat="false" ht="12.8" hidden="false" customHeight="true" outlineLevel="0" collapsed="false"/>
    <row r="1048308" customFormat="false" ht="12.8" hidden="false" customHeight="true" outlineLevel="0" collapsed="false"/>
    <row r="1048309" customFormat="false" ht="12.8" hidden="false" customHeight="true" outlineLevel="0" collapsed="false"/>
    <row r="1048310" customFormat="false" ht="12.8" hidden="false" customHeight="true" outlineLevel="0" collapsed="false"/>
    <row r="1048311" customFormat="false" ht="12.8" hidden="false" customHeight="true" outlineLevel="0" collapsed="false"/>
    <row r="1048312" customFormat="false" ht="12.8" hidden="false" customHeight="true" outlineLevel="0" collapsed="false"/>
    <row r="1048313" customFormat="false" ht="12.8" hidden="false" customHeight="true" outlineLevel="0" collapsed="false"/>
    <row r="1048314" customFormat="false" ht="12.8" hidden="false" customHeight="true" outlineLevel="0" collapsed="false"/>
    <row r="1048315" customFormat="false" ht="12.8" hidden="false" customHeight="true" outlineLevel="0" collapsed="false"/>
    <row r="1048316" customFormat="false" ht="12.8" hidden="false" customHeight="true" outlineLevel="0" collapsed="false"/>
    <row r="1048317" customFormat="false" ht="12.8" hidden="false" customHeight="true" outlineLevel="0" collapsed="false"/>
    <row r="1048318" customFormat="false" ht="12.8" hidden="false" customHeight="true" outlineLevel="0" collapsed="false"/>
    <row r="1048319" customFormat="false" ht="12.8" hidden="false" customHeight="true" outlineLevel="0" collapsed="false"/>
    <row r="1048320" customFormat="false" ht="12.8" hidden="false" customHeight="true" outlineLevel="0" collapsed="false"/>
    <row r="1048321" customFormat="false" ht="12.8" hidden="false" customHeight="true" outlineLevel="0" collapsed="false"/>
    <row r="1048322" customFormat="false" ht="12.8" hidden="false" customHeight="true" outlineLevel="0" collapsed="false"/>
    <row r="1048323" customFormat="false" ht="12.8" hidden="false" customHeight="true" outlineLevel="0" collapsed="false"/>
    <row r="1048324" customFormat="false" ht="12.8" hidden="false" customHeight="true" outlineLevel="0" collapsed="false"/>
    <row r="1048325" customFormat="false" ht="12.8" hidden="false" customHeight="true" outlineLevel="0" collapsed="false"/>
    <row r="1048326" customFormat="false" ht="12.8" hidden="false" customHeight="true" outlineLevel="0" collapsed="false"/>
    <row r="1048327" customFormat="false" ht="12.8" hidden="false" customHeight="true" outlineLevel="0" collapsed="false"/>
    <row r="1048328" customFormat="false" ht="12.8" hidden="false" customHeight="true" outlineLevel="0" collapsed="false"/>
    <row r="1048329" customFormat="false" ht="12.8" hidden="false" customHeight="true" outlineLevel="0" collapsed="false"/>
    <row r="1048330" customFormat="false" ht="12.8" hidden="false" customHeight="true" outlineLevel="0" collapsed="false"/>
    <row r="1048331" customFormat="false" ht="12.8" hidden="false" customHeight="true" outlineLevel="0" collapsed="false"/>
    <row r="1048332" customFormat="false" ht="12.8" hidden="false" customHeight="true" outlineLevel="0" collapsed="false"/>
    <row r="1048333" customFormat="false" ht="12.8" hidden="false" customHeight="true" outlineLevel="0" collapsed="false"/>
    <row r="1048334" customFormat="false" ht="12.8" hidden="false" customHeight="true" outlineLevel="0" collapsed="false"/>
    <row r="1048335" customFormat="false" ht="12.8" hidden="false" customHeight="true" outlineLevel="0" collapsed="false"/>
    <row r="1048336" customFormat="false" ht="12.8" hidden="false" customHeight="true" outlineLevel="0" collapsed="false"/>
    <row r="1048337" customFormat="false" ht="12.8" hidden="false" customHeight="true" outlineLevel="0" collapsed="false"/>
    <row r="1048338" customFormat="false" ht="12.8" hidden="false" customHeight="true" outlineLevel="0" collapsed="false"/>
    <row r="1048339" customFormat="false" ht="12.8" hidden="false" customHeight="true" outlineLevel="0" collapsed="false"/>
    <row r="1048340" customFormat="false" ht="12.8" hidden="false" customHeight="true" outlineLevel="0" collapsed="false"/>
    <row r="1048341" customFormat="false" ht="12.8" hidden="false" customHeight="true" outlineLevel="0" collapsed="false"/>
    <row r="1048342" customFormat="false" ht="12.8" hidden="false" customHeight="true" outlineLevel="0" collapsed="false"/>
    <row r="1048343" customFormat="false" ht="12.8" hidden="false" customHeight="true" outlineLevel="0" collapsed="false"/>
    <row r="1048344" customFormat="false" ht="12.8" hidden="false" customHeight="true" outlineLevel="0" collapsed="false"/>
    <row r="1048345" customFormat="false" ht="12.8" hidden="false" customHeight="true" outlineLevel="0" collapsed="false"/>
    <row r="1048346" customFormat="false" ht="12.8" hidden="false" customHeight="true" outlineLevel="0" collapsed="false"/>
    <row r="1048347" customFormat="false" ht="12.8" hidden="false" customHeight="true" outlineLevel="0" collapsed="false"/>
    <row r="1048348" customFormat="false" ht="12.8" hidden="false" customHeight="true" outlineLevel="0" collapsed="false"/>
    <row r="1048349" customFormat="false" ht="12.8" hidden="false" customHeight="true" outlineLevel="0" collapsed="false"/>
    <row r="1048350" customFormat="false" ht="12.8" hidden="false" customHeight="true" outlineLevel="0" collapsed="false"/>
    <row r="1048351" customFormat="false" ht="12.8" hidden="false" customHeight="true" outlineLevel="0" collapsed="false"/>
    <row r="1048352" customFormat="false" ht="12.8" hidden="false" customHeight="true" outlineLevel="0" collapsed="false"/>
    <row r="1048353" customFormat="false" ht="12.8" hidden="false" customHeight="true" outlineLevel="0" collapsed="false"/>
    <row r="1048354" customFormat="false" ht="12.8" hidden="false" customHeight="true" outlineLevel="0" collapsed="false"/>
    <row r="1048355" customFormat="false" ht="12.8" hidden="false" customHeight="true" outlineLevel="0" collapsed="false"/>
    <row r="1048356" customFormat="false" ht="12.8" hidden="false" customHeight="true" outlineLevel="0" collapsed="false"/>
    <row r="1048357" customFormat="false" ht="12.8" hidden="false" customHeight="true" outlineLevel="0" collapsed="false"/>
    <row r="1048358" customFormat="false" ht="12.8" hidden="false" customHeight="true" outlineLevel="0" collapsed="false"/>
    <row r="1048359" customFormat="false" ht="12.8" hidden="false" customHeight="true" outlineLevel="0" collapsed="false"/>
    <row r="1048360" customFormat="false" ht="12.8" hidden="false" customHeight="true" outlineLevel="0" collapsed="false"/>
    <row r="1048361" customFormat="false" ht="12.8" hidden="false" customHeight="true" outlineLevel="0" collapsed="false"/>
    <row r="1048362" customFormat="false" ht="12.8" hidden="false" customHeight="true" outlineLevel="0" collapsed="false"/>
    <row r="1048363" customFormat="false" ht="12.8" hidden="false" customHeight="true" outlineLevel="0" collapsed="false"/>
    <row r="1048364" customFormat="false" ht="12.8" hidden="false" customHeight="true" outlineLevel="0" collapsed="false"/>
    <row r="1048365" customFormat="false" ht="12.8" hidden="false" customHeight="true" outlineLevel="0" collapsed="false"/>
    <row r="1048366" customFormat="false" ht="12.8" hidden="false" customHeight="true" outlineLevel="0" collapsed="false"/>
    <row r="1048367" customFormat="false" ht="12.8" hidden="false" customHeight="true" outlineLevel="0" collapsed="false"/>
    <row r="1048368" customFormat="false" ht="12.8" hidden="false" customHeight="true" outlineLevel="0" collapsed="false"/>
    <row r="1048369" customFormat="false" ht="12.8" hidden="false" customHeight="true" outlineLevel="0" collapsed="false"/>
    <row r="1048370" customFormat="false" ht="12.8" hidden="false" customHeight="true" outlineLevel="0" collapsed="false"/>
    <row r="1048371" customFormat="false" ht="12.8" hidden="false" customHeight="true" outlineLevel="0" collapsed="false"/>
    <row r="1048372" customFormat="false" ht="12.8" hidden="false" customHeight="true" outlineLevel="0" collapsed="false"/>
    <row r="1048373" customFormat="false" ht="12.8" hidden="false" customHeight="true" outlineLevel="0" collapsed="false"/>
    <row r="1048374" customFormat="false" ht="12.8" hidden="false" customHeight="true" outlineLevel="0" collapsed="false"/>
    <row r="1048375" customFormat="false" ht="12.8" hidden="false" customHeight="true" outlineLevel="0" collapsed="false"/>
    <row r="1048376" customFormat="false" ht="12.8" hidden="false" customHeight="true" outlineLevel="0" collapsed="false"/>
    <row r="1048377" customFormat="false" ht="12.8" hidden="false" customHeight="true" outlineLevel="0" collapsed="false"/>
    <row r="1048378" customFormat="false" ht="12.8" hidden="false" customHeight="true" outlineLevel="0" collapsed="false"/>
    <row r="1048379" customFormat="false" ht="12.8" hidden="false" customHeight="true" outlineLevel="0" collapsed="false"/>
    <row r="1048380" customFormat="false" ht="12.8" hidden="false" customHeight="true" outlineLevel="0" collapsed="false"/>
    <row r="1048381" customFormat="false" ht="12.8" hidden="false" customHeight="true" outlineLevel="0" collapsed="false"/>
    <row r="1048382" customFormat="false" ht="12.8" hidden="false" customHeight="true" outlineLevel="0" collapsed="false"/>
    <row r="1048383" customFormat="false" ht="12.8" hidden="false" customHeight="true" outlineLevel="0" collapsed="false"/>
    <row r="1048384" customFormat="false" ht="12.8" hidden="false" customHeight="true" outlineLevel="0" collapsed="false"/>
    <row r="1048385" customFormat="false" ht="12.8" hidden="false" customHeight="true" outlineLevel="0" collapsed="false"/>
    <row r="1048386" customFormat="false" ht="12.8" hidden="false" customHeight="true" outlineLevel="0" collapsed="false"/>
    <row r="1048387" customFormat="false" ht="12.8" hidden="false" customHeight="true" outlineLevel="0" collapsed="false"/>
    <row r="1048388" customFormat="false" ht="12.8" hidden="false" customHeight="true" outlineLevel="0" collapsed="false"/>
    <row r="1048389" customFormat="false" ht="12.8" hidden="false" customHeight="true" outlineLevel="0" collapsed="false"/>
    <row r="1048390" customFormat="false" ht="12.8" hidden="false" customHeight="true" outlineLevel="0" collapsed="false"/>
    <row r="1048391" customFormat="false" ht="12.8" hidden="false" customHeight="true" outlineLevel="0" collapsed="false"/>
    <row r="1048392" customFormat="false" ht="12.8" hidden="false" customHeight="true" outlineLevel="0" collapsed="false"/>
    <row r="1048393" customFormat="false" ht="12.8" hidden="false" customHeight="true" outlineLevel="0" collapsed="false"/>
    <row r="1048394" customFormat="false" ht="12.8" hidden="false" customHeight="true" outlineLevel="0" collapsed="false"/>
    <row r="1048395" customFormat="false" ht="12.8" hidden="false" customHeight="true" outlineLevel="0" collapsed="false"/>
    <row r="1048396" customFormat="false" ht="12.8" hidden="false" customHeight="true" outlineLevel="0" collapsed="false"/>
    <row r="1048397" customFormat="false" ht="12.8" hidden="false" customHeight="true" outlineLevel="0" collapsed="false"/>
    <row r="1048398" customFormat="false" ht="12.8" hidden="false" customHeight="true" outlineLevel="0" collapsed="false"/>
    <row r="1048399" customFormat="false" ht="12.8" hidden="false" customHeight="true" outlineLevel="0" collapsed="false"/>
    <row r="1048400" customFormat="false" ht="12.8" hidden="false" customHeight="true" outlineLevel="0" collapsed="false"/>
    <row r="1048401" customFormat="false" ht="12.8" hidden="false" customHeight="true" outlineLevel="0" collapsed="false"/>
    <row r="1048402" customFormat="false" ht="12.8" hidden="false" customHeight="true" outlineLevel="0" collapsed="false"/>
    <row r="1048403" customFormat="false" ht="12.8" hidden="false" customHeight="true" outlineLevel="0" collapsed="false"/>
    <row r="1048404" customFormat="false" ht="12.8" hidden="false" customHeight="true" outlineLevel="0" collapsed="false"/>
    <row r="1048405" customFormat="false" ht="12.8" hidden="false" customHeight="true" outlineLevel="0" collapsed="false"/>
    <row r="1048406" customFormat="false" ht="12.8" hidden="false" customHeight="true" outlineLevel="0" collapsed="false"/>
    <row r="1048407" customFormat="false" ht="12.8" hidden="false" customHeight="true" outlineLevel="0" collapsed="false"/>
    <row r="1048408" customFormat="false" ht="12.8" hidden="false" customHeight="true" outlineLevel="0" collapsed="false"/>
    <row r="1048409" customFormat="false" ht="12.8" hidden="false" customHeight="true" outlineLevel="0" collapsed="false"/>
    <row r="1048410" customFormat="false" ht="12.8" hidden="false" customHeight="true" outlineLevel="0" collapsed="false"/>
    <row r="1048411" customFormat="false" ht="12.8" hidden="false" customHeight="true" outlineLevel="0" collapsed="false"/>
    <row r="1048412" customFormat="false" ht="12.8" hidden="false" customHeight="true" outlineLevel="0" collapsed="false"/>
    <row r="1048413" customFormat="false" ht="12.8" hidden="false" customHeight="true" outlineLevel="0" collapsed="false"/>
    <row r="1048414" customFormat="false" ht="12.8" hidden="false" customHeight="true" outlineLevel="0" collapsed="false"/>
    <row r="1048415" customFormat="false" ht="12.8" hidden="false" customHeight="true" outlineLevel="0" collapsed="false"/>
    <row r="1048416" customFormat="false" ht="12.8" hidden="false" customHeight="true" outlineLevel="0" collapsed="false"/>
    <row r="1048417" customFormat="false" ht="12.8" hidden="false" customHeight="true" outlineLevel="0" collapsed="false"/>
    <row r="1048418" customFormat="false" ht="12.8" hidden="false" customHeight="true" outlineLevel="0" collapsed="false"/>
    <row r="1048419" customFormat="false" ht="12.8" hidden="false" customHeight="true" outlineLevel="0" collapsed="false"/>
    <row r="1048420" customFormat="false" ht="12.8" hidden="false" customHeight="true" outlineLevel="0" collapsed="false"/>
    <row r="1048421" customFormat="false" ht="12.8" hidden="false" customHeight="true" outlineLevel="0" collapsed="false"/>
    <row r="1048422" customFormat="false" ht="12.8" hidden="false" customHeight="true" outlineLevel="0" collapsed="false"/>
    <row r="1048423" customFormat="false" ht="12.8" hidden="false" customHeight="true" outlineLevel="0" collapsed="false"/>
    <row r="1048424" customFormat="false" ht="12.8" hidden="false" customHeight="true" outlineLevel="0" collapsed="false"/>
    <row r="1048425" customFormat="false" ht="12.8" hidden="false" customHeight="true" outlineLevel="0" collapsed="false"/>
    <row r="1048426" customFormat="false" ht="12.8" hidden="false" customHeight="true" outlineLevel="0" collapsed="false"/>
    <row r="1048427" customFormat="false" ht="12.8" hidden="false" customHeight="true" outlineLevel="0" collapsed="false"/>
    <row r="1048428" customFormat="false" ht="12.8" hidden="false" customHeight="true" outlineLevel="0" collapsed="false"/>
    <row r="1048429" customFormat="false" ht="12.8" hidden="false" customHeight="true" outlineLevel="0" collapsed="false"/>
    <row r="1048430" customFormat="false" ht="12.8" hidden="false" customHeight="true" outlineLevel="0" collapsed="false"/>
    <row r="1048431" customFormat="false" ht="12.8" hidden="false" customHeight="true" outlineLevel="0" collapsed="false"/>
    <row r="1048432" customFormat="false" ht="12.8" hidden="false" customHeight="true" outlineLevel="0" collapsed="false"/>
    <row r="1048433" customFormat="false" ht="12.8" hidden="false" customHeight="true" outlineLevel="0" collapsed="false"/>
    <row r="1048434" customFormat="false" ht="12.8" hidden="false" customHeight="true" outlineLevel="0" collapsed="false"/>
    <row r="1048435" customFormat="false" ht="12.8" hidden="false" customHeight="true" outlineLevel="0" collapsed="false"/>
    <row r="1048436" customFormat="false" ht="12.8" hidden="false" customHeight="true" outlineLevel="0" collapsed="false"/>
    <row r="1048437" customFormat="false" ht="12.8" hidden="false" customHeight="true" outlineLevel="0" collapsed="false"/>
    <row r="1048438" customFormat="false" ht="12.8" hidden="false" customHeight="true" outlineLevel="0" collapsed="false"/>
    <row r="1048439" customFormat="false" ht="12.8" hidden="false" customHeight="true" outlineLevel="0" collapsed="false"/>
    <row r="1048440" customFormat="false" ht="12.8" hidden="false" customHeight="true" outlineLevel="0" collapsed="false"/>
    <row r="1048441" customFormat="false" ht="12.8" hidden="false" customHeight="true" outlineLevel="0" collapsed="false"/>
    <row r="1048442" customFormat="false" ht="12.8" hidden="false" customHeight="true" outlineLevel="0" collapsed="false"/>
    <row r="1048443" customFormat="false" ht="12.8" hidden="false" customHeight="true" outlineLevel="0" collapsed="false"/>
    <row r="1048444" customFormat="false" ht="12.8" hidden="false" customHeight="true" outlineLevel="0" collapsed="false"/>
    <row r="1048445" customFormat="false" ht="12.8" hidden="false" customHeight="true" outlineLevel="0" collapsed="false"/>
    <row r="1048446" customFormat="false" ht="12.8" hidden="false" customHeight="true" outlineLevel="0" collapsed="false"/>
    <row r="1048447" customFormat="false" ht="12.8" hidden="false" customHeight="true" outlineLevel="0" collapsed="false"/>
    <row r="1048448" customFormat="false" ht="12.8" hidden="false" customHeight="true" outlineLevel="0" collapsed="false"/>
    <row r="1048449" customFormat="false" ht="12.8" hidden="false" customHeight="true" outlineLevel="0" collapsed="false"/>
    <row r="1048450" customFormat="false" ht="12.8" hidden="false" customHeight="true" outlineLevel="0" collapsed="false"/>
    <row r="1048451" customFormat="false" ht="12.8" hidden="false" customHeight="true" outlineLevel="0" collapsed="false"/>
    <row r="1048452" customFormat="false" ht="12.8" hidden="false" customHeight="true" outlineLevel="0" collapsed="false"/>
    <row r="1048453" customFormat="false" ht="12.8" hidden="false" customHeight="true" outlineLevel="0" collapsed="false"/>
    <row r="1048454" customFormat="false" ht="12.8" hidden="false" customHeight="true" outlineLevel="0" collapsed="false"/>
    <row r="1048455" customFormat="false" ht="12.8" hidden="false" customHeight="true" outlineLevel="0" collapsed="false"/>
    <row r="1048456" customFormat="false" ht="12.8" hidden="false" customHeight="true" outlineLevel="0" collapsed="false"/>
    <row r="1048457" customFormat="false" ht="12.8" hidden="false" customHeight="true" outlineLevel="0" collapsed="false"/>
    <row r="1048458" customFormat="false" ht="12.8" hidden="false" customHeight="true" outlineLevel="0" collapsed="false"/>
    <row r="1048459" customFormat="false" ht="12.8" hidden="false" customHeight="true" outlineLevel="0" collapsed="false"/>
    <row r="1048460" customFormat="false" ht="12.8" hidden="false" customHeight="true" outlineLevel="0" collapsed="false"/>
    <row r="1048461" customFormat="false" ht="12.8" hidden="false" customHeight="true" outlineLevel="0" collapsed="false"/>
    <row r="1048462" customFormat="false" ht="12.8" hidden="false" customHeight="true" outlineLevel="0" collapsed="false"/>
    <row r="1048463" customFormat="false" ht="12.8" hidden="false" customHeight="true" outlineLevel="0" collapsed="false"/>
    <row r="1048464" customFormat="false" ht="12.8" hidden="false" customHeight="true" outlineLevel="0" collapsed="false"/>
    <row r="1048465" customFormat="false" ht="12.8" hidden="false" customHeight="true" outlineLevel="0" collapsed="false"/>
    <row r="1048466" customFormat="false" ht="12.8" hidden="false" customHeight="true" outlineLevel="0" collapsed="false"/>
    <row r="1048467" customFormat="false" ht="12.8" hidden="false" customHeight="true" outlineLevel="0" collapsed="false"/>
    <row r="1048468" customFormat="false" ht="12.8" hidden="false" customHeight="true" outlineLevel="0" collapsed="false"/>
    <row r="1048469" customFormat="false" ht="12.8" hidden="false" customHeight="true" outlineLevel="0" collapsed="false"/>
    <row r="1048470" customFormat="false" ht="12.8" hidden="false" customHeight="true" outlineLevel="0" collapsed="false"/>
    <row r="1048471" customFormat="false" ht="12.8" hidden="false" customHeight="true" outlineLevel="0" collapsed="false"/>
    <row r="1048472" customFormat="false" ht="12.8" hidden="false" customHeight="true" outlineLevel="0" collapsed="false"/>
    <row r="1048473" customFormat="false" ht="12.8" hidden="false" customHeight="true" outlineLevel="0" collapsed="false"/>
    <row r="1048474" customFormat="false" ht="12.8" hidden="false" customHeight="true" outlineLevel="0" collapsed="false"/>
    <row r="1048475" customFormat="false" ht="12.8" hidden="false" customHeight="true" outlineLevel="0" collapsed="false"/>
    <row r="1048476" customFormat="false" ht="12.8" hidden="false" customHeight="true" outlineLevel="0" collapsed="false"/>
    <row r="1048477" customFormat="false" ht="12.8" hidden="false" customHeight="true" outlineLevel="0" collapsed="false"/>
    <row r="1048478" customFormat="false" ht="12.8" hidden="false" customHeight="true" outlineLevel="0" collapsed="false"/>
    <row r="1048479" customFormat="false" ht="12.8" hidden="false" customHeight="true" outlineLevel="0" collapsed="false"/>
    <row r="1048480" customFormat="false" ht="12.8" hidden="false" customHeight="true" outlineLevel="0" collapsed="false"/>
    <row r="1048481" customFormat="false" ht="12.8" hidden="false" customHeight="true" outlineLevel="0" collapsed="false"/>
    <row r="1048482" customFormat="false" ht="12.8" hidden="false" customHeight="true" outlineLevel="0" collapsed="false"/>
    <row r="1048483" customFormat="false" ht="12.8" hidden="false" customHeight="true" outlineLevel="0" collapsed="false"/>
    <row r="1048484" customFormat="false" ht="12.8" hidden="false" customHeight="true" outlineLevel="0" collapsed="false"/>
    <row r="1048485" customFormat="false" ht="12.8" hidden="false" customHeight="true" outlineLevel="0" collapsed="false"/>
    <row r="1048486" customFormat="false" ht="12.8" hidden="false" customHeight="true" outlineLevel="0" collapsed="false"/>
    <row r="1048487" customFormat="false" ht="12.8" hidden="false" customHeight="true" outlineLevel="0" collapsed="false"/>
    <row r="1048488" customFormat="false" ht="12.8" hidden="false" customHeight="true" outlineLevel="0" collapsed="false"/>
    <row r="1048489" customFormat="false" ht="12.8" hidden="false" customHeight="true" outlineLevel="0" collapsed="false"/>
    <row r="1048490" customFormat="false" ht="12.8" hidden="false" customHeight="true" outlineLevel="0" collapsed="false"/>
    <row r="1048491" customFormat="false" ht="12.8" hidden="false" customHeight="true" outlineLevel="0" collapsed="false"/>
    <row r="1048492" customFormat="false" ht="12.8" hidden="false" customHeight="true" outlineLevel="0" collapsed="false"/>
    <row r="1048493" customFormat="false" ht="12.8" hidden="false" customHeight="true" outlineLevel="0" collapsed="false"/>
    <row r="1048494" customFormat="false" ht="12.8" hidden="false" customHeight="true" outlineLevel="0" collapsed="false"/>
    <row r="1048495" customFormat="false" ht="12.8" hidden="false" customHeight="true" outlineLevel="0" collapsed="false"/>
    <row r="1048496" customFormat="false" ht="12.8" hidden="false" customHeight="true" outlineLevel="0" collapsed="false"/>
    <row r="1048497" customFormat="false" ht="12.8" hidden="false" customHeight="true" outlineLevel="0" collapsed="false"/>
    <row r="1048498" customFormat="false" ht="12.8" hidden="false" customHeight="true" outlineLevel="0" collapsed="false"/>
    <row r="1048499" customFormat="false" ht="12.8" hidden="false" customHeight="true" outlineLevel="0" collapsed="false"/>
    <row r="1048500" customFormat="false" ht="12.8" hidden="false" customHeight="true" outlineLevel="0" collapsed="false"/>
    <row r="1048501" customFormat="false" ht="12.8" hidden="false" customHeight="true" outlineLevel="0" collapsed="false"/>
    <row r="1048502" customFormat="false" ht="12.8" hidden="false" customHeight="true" outlineLevel="0" collapsed="false"/>
    <row r="1048503" customFormat="false" ht="12.8" hidden="false" customHeight="true" outlineLevel="0" collapsed="false"/>
    <row r="1048504" customFormat="false" ht="12.8" hidden="false" customHeight="true" outlineLevel="0" collapsed="false"/>
    <row r="1048505" customFormat="false" ht="12.8" hidden="false" customHeight="true" outlineLevel="0" collapsed="false"/>
    <row r="1048506" customFormat="false" ht="12.8" hidden="false" customHeight="true" outlineLevel="0" collapsed="false"/>
    <row r="1048507" customFormat="false" ht="12.8" hidden="false" customHeight="true" outlineLevel="0" collapsed="false"/>
    <row r="1048508" customFormat="false" ht="12.8" hidden="false" customHeight="true" outlineLevel="0" collapsed="false"/>
    <row r="1048509" customFormat="false" ht="12.8" hidden="false" customHeight="true" outlineLevel="0" collapsed="false"/>
    <row r="1048510" customFormat="false" ht="12.8" hidden="false" customHeight="true" outlineLevel="0" collapsed="false"/>
    <row r="1048511" customFormat="false" ht="12.8" hidden="false" customHeight="true" outlineLevel="0" collapsed="false"/>
    <row r="1048512" customFormat="false" ht="12.8" hidden="false" customHeight="true" outlineLevel="0" collapsed="false"/>
    <row r="1048513" customFormat="false" ht="12.8" hidden="false" customHeight="true" outlineLevel="0" collapsed="false"/>
    <row r="1048514" customFormat="false" ht="12.8" hidden="false" customHeight="true" outlineLevel="0" collapsed="false"/>
    <row r="1048515" customFormat="false" ht="12.8" hidden="false" customHeight="true" outlineLevel="0" collapsed="false"/>
    <row r="1048516" customFormat="false" ht="12.8" hidden="false" customHeight="true" outlineLevel="0" collapsed="false"/>
    <row r="1048517" customFormat="false" ht="12.8" hidden="false" customHeight="true" outlineLevel="0" collapsed="false"/>
    <row r="1048518" customFormat="false" ht="12.8" hidden="false" customHeight="true" outlineLevel="0" collapsed="false"/>
    <row r="1048519" customFormat="false" ht="12.8" hidden="false" customHeight="true" outlineLevel="0" collapsed="false"/>
    <row r="1048520" customFormat="false" ht="12.8" hidden="false" customHeight="true" outlineLevel="0" collapsed="false"/>
    <row r="1048521" customFormat="false" ht="12.8" hidden="false" customHeight="true" outlineLevel="0" collapsed="false"/>
    <row r="1048522" customFormat="false" ht="12.8" hidden="false" customHeight="true" outlineLevel="0" collapsed="false"/>
    <row r="1048523" customFormat="false" ht="12.8" hidden="false" customHeight="true" outlineLevel="0" collapsed="false"/>
    <row r="1048524" customFormat="false" ht="12.8" hidden="false" customHeight="true" outlineLevel="0" collapsed="false"/>
    <row r="1048525" customFormat="false" ht="12.8" hidden="false" customHeight="true" outlineLevel="0" collapsed="false"/>
    <row r="1048526" customFormat="false" ht="12.8" hidden="false" customHeight="true" outlineLevel="0" collapsed="false"/>
    <row r="1048527" customFormat="false" ht="12.8" hidden="false" customHeight="true" outlineLevel="0" collapsed="false"/>
    <row r="1048528" customFormat="false" ht="12.8" hidden="false" customHeight="true" outlineLevel="0" collapsed="false"/>
    <row r="1048529" customFormat="false" ht="12.8" hidden="false" customHeight="true" outlineLevel="0" collapsed="false"/>
    <row r="1048530" customFormat="false" ht="12.8" hidden="false" customHeight="true" outlineLevel="0" collapsed="false"/>
    <row r="1048531" customFormat="false" ht="12.8" hidden="false" customHeight="true" outlineLevel="0" collapsed="false"/>
    <row r="1048532" customFormat="false" ht="12.8" hidden="false" customHeight="true" outlineLevel="0" collapsed="false"/>
    <row r="1048533" customFormat="false" ht="12.8" hidden="false" customHeight="true" outlineLevel="0" collapsed="false"/>
    <row r="1048534" customFormat="false" ht="12.8" hidden="false" customHeight="true" outlineLevel="0" collapsed="false"/>
    <row r="1048535" customFormat="false" ht="12.8" hidden="false" customHeight="true" outlineLevel="0" collapsed="false"/>
    <row r="1048536" customFormat="false" ht="12.8" hidden="false" customHeight="true" outlineLevel="0" collapsed="false"/>
    <row r="1048537" customFormat="false" ht="12.8" hidden="false" customHeight="true" outlineLevel="0" collapsed="false"/>
    <row r="1048538" customFormat="false" ht="12.8" hidden="false" customHeight="true" outlineLevel="0" collapsed="false"/>
    <row r="1048539" customFormat="false" ht="12.8" hidden="false" customHeight="true" outlineLevel="0" collapsed="false"/>
    <row r="1048540" customFormat="false" ht="12.8" hidden="false" customHeight="true" outlineLevel="0" collapsed="false"/>
    <row r="1048541" customFormat="false" ht="12.8" hidden="false" customHeight="true" outlineLevel="0" collapsed="false"/>
    <row r="1048542" customFormat="false" ht="12.8" hidden="false" customHeight="true" outlineLevel="0" collapsed="false"/>
    <row r="1048543" customFormat="false" ht="12.8" hidden="false" customHeight="true" outlineLevel="0" collapsed="false"/>
    <row r="1048544" customFormat="false" ht="12.8" hidden="false" customHeight="true" outlineLevel="0" collapsed="false"/>
    <row r="1048545" customFormat="false" ht="12.8" hidden="false" customHeight="true" outlineLevel="0" collapsed="false"/>
    <row r="1048546" customFormat="false" ht="12.8" hidden="false" customHeight="true" outlineLevel="0" collapsed="false"/>
    <row r="1048547" customFormat="false" ht="12.8" hidden="false" customHeight="true" outlineLevel="0" collapsed="false"/>
    <row r="1048548" customFormat="false" ht="12.8" hidden="false" customHeight="true" outlineLevel="0" collapsed="false"/>
    <row r="1048549" customFormat="false" ht="12.8" hidden="false" customHeight="true" outlineLevel="0" collapsed="false"/>
    <row r="1048550" customFormat="false" ht="12.8" hidden="false" customHeight="true" outlineLevel="0" collapsed="false"/>
    <row r="1048551" customFormat="false" ht="12.8" hidden="false" customHeight="true" outlineLevel="0" collapsed="false"/>
    <row r="1048552" customFormat="false" ht="12.8" hidden="false" customHeight="true" outlineLevel="0" collapsed="false"/>
    <row r="1048553" customFormat="false" ht="12.8" hidden="false" customHeight="true" outlineLevel="0" collapsed="false"/>
    <row r="1048554" customFormat="false" ht="12.8" hidden="false" customHeight="true" outlineLevel="0" collapsed="false"/>
    <row r="1048555" customFormat="false" ht="12.8" hidden="false" customHeight="true" outlineLevel="0" collapsed="false"/>
    <row r="1048556" customFormat="false" ht="12.8" hidden="false" customHeight="true" outlineLevel="0" collapsed="false"/>
    <row r="1048557" customFormat="false" ht="12.8" hidden="false" customHeight="true" outlineLevel="0" collapsed="false"/>
    <row r="1048558" customFormat="false" ht="12.8" hidden="false" customHeight="true" outlineLevel="0" collapsed="false"/>
    <row r="1048559" customFormat="false" ht="12.8" hidden="false" customHeight="true" outlineLevel="0" collapsed="false"/>
    <row r="1048560" customFormat="false" ht="12.8" hidden="false" customHeight="true" outlineLevel="0" collapsed="false"/>
    <row r="1048561" customFormat="false" ht="12.8" hidden="false" customHeight="true" outlineLevel="0" collapsed="false"/>
    <row r="1048562" customFormat="false" ht="12.8" hidden="false" customHeight="true" outlineLevel="0" collapsed="false"/>
    <row r="1048563" customFormat="false" ht="12.8" hidden="false" customHeight="true" outlineLevel="0" collapsed="false"/>
    <row r="1048564" customFormat="false" ht="12.8" hidden="false" customHeight="true" outlineLevel="0" collapsed="false"/>
    <row r="1048565" customFormat="false" ht="12.8" hidden="false" customHeight="true" outlineLevel="0" collapsed="false"/>
    <row r="1048566"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2023-05-25T16:52:39Z</dcterms:modified>
  <cp:revision>8</cp:revision>
  <dc:subject/>
  <dc:title/>
</cp:coreProperties>
</file>