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<sst xmlns="http://schemas.openxmlformats.org/spreadsheetml/2006/main" count="10234" uniqueCount="4104">
  <si>
    <t xml:space="preserve">Web link to photos</t>
  </si>
  <si>
    <t xml:space="preserve">Bid No.</t>
  </si>
  <si>
    <t xml:space="preserve">Manufacturer</t>
  </si>
  <si>
    <t xml:space="preserve">Model</t>
  </si>
  <si>
    <t xml:space="preserve">Description</t>
  </si>
  <si>
    <t xml:space="preserve">Qty</t>
  </si>
  <si>
    <t xml:space="preserve">Version</t>
  </si>
  <si>
    <t xml:space="preserve">Condition</t>
  </si>
  <si>
    <t xml:space="preserve">Vintage</t>
  </si>
  <si>
    <t xml:space="preserve">Sales conditions</t>
  </si>
  <si>
    <t xml:space="preserve">Lead Time</t>
  </si>
  <si>
    <t xml:space="preserve">Comments</t>
  </si>
  <si>
    <t xml:space="preserve">80264</t>
  </si>
  <si>
    <t xml:space="preserve">ACOPIAN</t>
  </si>
  <si>
    <t xml:space="preserve">B24G210</t>
  </si>
  <si>
    <t xml:space="preserve">POWER SUPPLY</t>
  </si>
  <si>
    <t xml:space="preserve">1</t>
  </si>
  <si>
    <t xml:space="preserve">spares</t>
  </si>
  <si>
    <t xml:space="preserve">new in box</t>
  </si>
  <si>
    <t xml:space="preserve">as is where is</t>
  </si>
  <si>
    <t xml:space="preserve">immediately</t>
  </si>
  <si>
    <t xml:space="preserve">power supply 2.1 A 24 VDC</t>
  </si>
  <si>
    <t xml:space="preserve">4247</t>
  </si>
  <si>
    <t xml:space="preserve">ADE</t>
  </si>
  <si>
    <t xml:space="preserve">020986-10</t>
  </si>
  <si>
    <t xml:space="preserve">259.82 uM thickness standard</t>
  </si>
  <si>
    <t xml:space="preserve">Spares</t>
  </si>
  <si>
    <t xml:space="preserve">excellent</t>
  </si>
  <si>
    <t xml:space="preserve">4249</t>
  </si>
  <si>
    <t xml:space="preserve">020986-14</t>
  </si>
  <si>
    <t xml:space="preserve">360.01 uM thickness standard</t>
  </si>
  <si>
    <t xml:space="preserve">98706</t>
  </si>
  <si>
    <t xml:space="preserve">Adixen Alcatel</t>
  </si>
  <si>
    <t xml:space="preserve">ADS 602H</t>
  </si>
  <si>
    <t xml:space="preserve">Dry Vacuum pump combo</t>
  </si>
  <si>
    <t xml:space="preserve">Pump</t>
  </si>
  <si>
    <t xml:space="preserve">good</t>
  </si>
  <si>
    <t xml:space="preserve">Dimensions (WxHxD): 57x95x53
Used condition. (Has been used with POCl3.).
Not currently refurbished.
Can be provided cleaned and refurbished at extra cost.
Ships from Avezzano (AQ) 67051 Italy.</t>
  </si>
  <si>
    <t xml:space="preserve">77166</t>
  </si>
  <si>
    <t xml:space="preserve">Advantech</t>
  </si>
  <si>
    <t xml:space="preserve">IPC-5475</t>
  </si>
  <si>
    <t xml:space="preserve">data acquisition card</t>
  </si>
  <si>
    <t xml:space="preserve">3</t>
  </si>
  <si>
    <t xml:space="preserve">Advantech  hkipc
ISA Data Acquisition card
010-62967773
010-62963650</t>
  </si>
  <si>
    <t xml:space="preserve">77167</t>
  </si>
  <si>
    <t xml:space="preserve">HK-6323</t>
  </si>
  <si>
    <t xml:space="preserve">data acquisition card ISA</t>
  </si>
  <si>
    <t xml:space="preserve">2</t>
  </si>
  <si>
    <t xml:space="preserve">Advantech  hkipc
ISA Data Acquisition card
Marked HK-6323 LLZ 0812
Ships in used condition from our AVEZZANO 67051 ITALY warehouse</t>
  </si>
  <si>
    <t xml:space="preserve">77206</t>
  </si>
  <si>
    <t xml:space="preserve">PCL-745B</t>
  </si>
  <si>
    <t xml:space="preserve">data acquisition card 2-port  RS422/485 Rev B1</t>
  </si>
  <si>
    <t xml:space="preserve">Advantech
ISA Data Acquisition card
PCL-745B-B
Ships from Boerne, TX warehouse
 </t>
  </si>
  <si>
    <t xml:space="preserve">77207</t>
  </si>
  <si>
    <t xml:space="preserve">PCL-730</t>
  </si>
  <si>
    <t xml:space="preserve">data acquisition card 32ch TTL DIO</t>
  </si>
  <si>
    <t xml:space="preserve">Advantech
ISA Data Acquisition card
PCL-730-B
Ships from Boerne, TX warehouse
 </t>
  </si>
  <si>
    <t xml:space="preserve">76604</t>
  </si>
  <si>
    <t xml:space="preserve">Advantest</t>
  </si>
  <si>
    <t xml:space="preserve">TR6846</t>
  </si>
  <si>
    <t xml:space="preserve">Digital Multimeter</t>
  </si>
  <si>
    <t xml:space="preserve">200 mm</t>
  </si>
  <si>
    <t xml:space="preserve">De-installed ,warehoused.
Location: Avezzano (AQ) 67051 Italy .
Inspection is available by appointment. Config: max voltage:1000Vmax 
current:10A Number of Chambers: Process: Digital Multimeter Comments:
16872493
OEM
Advantest
Model
DIGITAL MULTIMETER TR6846
Process
Digital Multimeter
3. SYSTEM CONFIGURATION
(based on a catalog)
Spec.
Average value measurement,
run value display,
sine wave Vp
-
p measurable,
high
-
speed sampling function,
DC
-
V: 1µV ~ 1kV, AC
-
V: 10µV ~ 750V/20Hz ~
100kHz, DC / AC
-
A: 10nA ~ 10A,
Resistance: 1mO ~ 300MO,
temperature measurement,
W190 x H76 x D260 mm, about 2.1kg,</t>
  </si>
  <si>
    <t xml:space="preserve">78639</t>
  </si>
  <si>
    <t xml:space="preserve">T5335P (Spares)</t>
  </si>
  <si>
    <t xml:space="preserve">Spare Boards from test system (See attached list for details)</t>
  </si>
  <si>
    <t xml:space="preserve">TEST</t>
  </si>
  <si>
    <t xml:space="preserve">for spares use</t>
  </si>
  <si>
    <t xml:space="preserve">-Boards from the test system have been removed and are available for sale.
FOR SPARES USE.
S/N DA638766R
WAREHOUSED AT AVEZZANO, 67051 ITALY.
SEE ATTACHED PHOTOS FOR DETAILS.
CAN BE INSPECTED BY APPOINTMENT.
Includes: 2 x Advantest Control box
Advantest Digital multimeter R6551
Power supplies:
Nemic-Lambda  CKS-36-21A
Nemic-Lambda  CDK- 65/65
Nemic-Lambda  CKS-26-29A
Ref. Id 	Manufacturer 	Model 	Description 	Quantity 	Sales Price(Each) 	
Sales Price (Total) 	Comments 	WEB LINK
80194 	Advantest 	BGR-020773 	ADVANTEST T5335P PC Board 	3 	$1,500.00 	
$4,500.00 	Removed from working system, in Texas warehouse 	
&lt;https://www.fabsurplus.com/sdi_catalog/salesItemDetails.do?id=80194&gt;
80195 	Advantest 	BGR-020853 	ADVANTEST T5335P PC Board 	1 	$1,000.00 	
$1,000.00 	Removed from working system, in Texas warehouse 	
&lt;https://www.fabsurplus.com/sdi_catalog/salesItemDetails.do?id=80195&gt;
80196 	Advantest 	BGR-020816X02 	ADVANTEST T5335P PC Board 	2 	$1,200.00 	
$2,400.00 	Removed from working system; Populated with 12 banks of RAM
Revision B
Wrapped in anti-static bubble wrap, and ready to ship.
Will ship from our Boerne, TX warehouse via FEDEX ground or the carrier of
your choice.
&lt;https://www.fabsurplus.com/sdi_catalog/salesItemDetails.do?id=80196&gt;
80197 	Advantest 	BGR-020774 	ADVANTEST T5335P PC Board 	1 	$1,000.00 	
$1,000.00 	Removed from working system, in Texas warehouse 	
&lt;https://www.fabsurplus.com/sdi_catalog/salesItemDetails.do?id=80197&gt;
80198 	Advantest 	BGR-020814 	ADVANTEST T5335P PC Board 	1 	$1,000.00 	
$1,000.00 	Removed from working system, in Texas warehouse 	
&lt;https://www.fabsurplus.com/sdi_catalog/salesItemDetails.do?id=80198&gt;
80199 	Advantest 	BGR-020771 	ADVANTEST T5335P PC Board 	1 	$1,500.00 	
$1,500.00 	Removed from working system, in Texas warehouse 	
&lt;https://www.fabsurplus.com/sdi_catalog/salesItemDetails.do?id=80199&gt;
80200 	Advantest 	BGR-020509 	ADVANTEST T5335P PC Board 	1 	$1,000.00 	
$1,000.00 	Removed from working system, in Texas warehouse 	
&lt;https://www.fabsurplus.com/sdi_catalog/salesItemDetails.do?id=80200&gt;
80201 	Advantest 	BGR-020772 	ADVANTEST T5335P PC Board 	1 	$1,000.00 	
$1,000.00 	Removed from working system, in Texas warehouse 	
&lt;https://www.fabsurplus.com/sdi_catalog/salesItemDetails.do?id=80201&gt;
80202 	Advantest 	BGR-017577 	ADVANTEST T5335P PC Board BGR-017575 	2 	
$2,000.00 	$4,000.00 	Removed from working system, in Texas warehouse 	
&lt;https://www.fabsurplus.com/sdi_catalog/salesItemDetails.do?id=80202&gt;
80203 	Advantest 	BGR-019486 	ADVANTEST T5335P PC Board 	11 	$500.00 	
$5,500.00 	power card, removed from working system and stored in Texas 
warehouse 	
&lt;https://www.fabsurplus.com/sdi_catalog/salesItemDetails.do?id=80203&gt;
80204 	Advantest 	BGR-020851 	ADVANTEST T5335P PC Board 	1 	$1,000.00 	
$1,000.00 	Removed from working system, in Texas warehouse 	
&lt;https://www.fabsurplus.com/sdi_catalog/salesItemDetails.do?id=80204&gt;
80205 	Advantest 	BGR-017578 	ADVANTEST T5335P PC Board 	2 	$750.00 	
$1,500.00 	Removed from working system, in Texas warehouse 	
&lt;https://www.fabsurplus.com/sdi_catalog/salesItemDetails.do?id=80205&gt;
80206 	Advantest 	BGR-017579 	ADVANTEST T5335P PC Board 	2 	$750.00 	
$1,500.00 	Removed from working system, in Texas warehouse 	
&lt;https://www.fabsurplus.com/sdi_catalog/salesItemDetails.do?id=80206&gt;
80208 	Advantest 	BGR-018931 	ADVANTEST T5335P PC Board 	2 	$1,000.00 	
$2,000.00 	Removed from working system, in Texas warehouse 	
&lt;https://www.fabsurplus.com/sdi_catalog/salesItemDetails.do?id=80208&gt;
80209 	Advantest 	BGR-016794 	ADVANTEST T5335P PC Board 	2 	$1,000.00 	
$2,000.00 	Removed from working system, in Texas warehouse 	
&lt;https://www.fabsurplus.com/sdi_catalog/salesItemDetails.do?id=80209&gt;
80210 	Advantest 	BGR-016793 	ADVANTEST T5335P PC Board 	2 	$1,000.00 	
$2,000.00 	Removed from working system, in Texas warehouse 	
&lt;https://www.fabsurplus.com/sdi_catalog/salesItemDetails.do?id=80210&gt;
80293 	Advantest 	BGR-019267 	ADVANTEST T5335P PC Board 	2 	$1,500.00 	
$3,000.00 	Removed from working system, in Texas warehouse 	
&lt;https://www.fabsurplus.com/sdi_catalog/salesItemDetails.do?id=80293&gt;
80294 	Advantest 	BGR-020900 	ADVANTEST T5335P PC Board 	4 	$1,000.00 	
$4,000.00 	Removed from working system, in Texas warehouse 	
&lt;https://www.fabsurplus.com/sdi_catalog/salesItemDetails.do?id=80294&gt;
80295 	Advantest 	BGR-019266 	ADVANTEST T5335P PC Board 	1 	$1,500.00 	
$1,500.00 	Removed from working system, in Texas warehouse
T5335P MRA I/F board P/N: BGR-019266 	
&lt;https://www.fabsurplus.com/sdi_catalog/salesItemDetails.do?id=80295&gt;
80296 	Advantest 	BGR-017417 	ADVANTEST T5335P PC Board 	2 	$1,000.00 	
$2,000.00 	Removed from working system, in Texas warehouse 	
&lt;https://www.fabsurplus.com/sdi_catalog/salesItemDetails.do?id=80296&gt;
80297 	Advantest 	BGR-018824 	ADVANTEST T5335P PC Board 	7 	$1,000.00 	
$7,000.00 	Removed from working system, in Texas warehouse 	
&lt;https://www.fabsurplus.com/sdi_catalog/salesItemDetails.do?id=80297&gt;
80298 	Advantest 	BGR-018823 	ADVANTEST T5335P PC Board 	4 	$1,000.00 	
$4,000.00 	Removed from working system, in Texas warehouse 	
&lt;https://www.fabsurplus.com/sdi_catalog/salesItemDetails.do?id=80298&gt;
80299 	Advantest 	BGR-018822 	ADVANTEST T5335P PC Board 	4 	$1,000.00 	
$4,000.00 	Removed from working system, in Texas warehouse 	
&lt;https://www.fabsurplus.com/sdi_catalog/salesItemDetails.do?id=80299&gt;
80300 	Advantest 	BGR-018125 	ADVANTEST T5335P PC Board 	1 	$1,000.00 	
$1,000.00 	Removed from working system, in Texas warehouse 	
&lt;https://www.fabsurplus.com/sdi_catalog/salesItemDetails.do?id=80300&gt;
80301 	Advantest 	BGR-020815 	ADVANTEST T5335P PC Board 	1 	$15,000.00 	
$15,000.00 	Removed from working system, in Texas warehouse 	
&lt;https://www.fabsurplus.com/sdi_catalog/salesItemDetails.do?id=80301&gt;
80302 	Advantest 	Bir-021807 	ADVANTEST T5335P PC Board 	1 	$3,000.00 	
$3,000.00 	Advantest BIR-021807 T5335P tester board, removed from working 
system.
Will Ship FEDEX from our Boerne, TX 78006 warehouse
&lt;https://www.fabsurplus.com/sdi_catalog/salesItemDetails.do?id=80302&gt;
82926 	Advantest 	WUN-H90554AIR 	ADVANTEST air control unit 	1 	$500.00 	
$500.00 	Removed from working system, in Texas warehouse
Removed from Advantest T5335P tester, in good condition, located in our
Texas warehouse. Includes guage, and air control with 6 air inputs
5Kgf/cm2
&lt;https://www.fabsurplus.com/sdi_catalog/salesItemDetails.do?id=82926&gt;
83498 	Advantest 	BGR-016797 	ADVANTEST T5335P PC Board (was 80207) 	6 	
$750.00 	$4,500.00 	Removed from working system, in Texas warehouse 	
&lt;https://www.fabsurplus.com/sdi_catalog/salesItemDetails.do?id=83498&gt;
83499 	Advantest 	BGR-016796 	ADVANTEST T5335P PC Board 	3 	$1,000.00 	
$3,000.00 	Removed from working system, in Texas warehouse
B9807B-CFB 	
&lt;https://www.fabsurplus.com/sdi_catalog/salesItemDetails.do?id=83499&gt;
83500 	Advantest 	BGR-021096 	ADVANTEST T5335P PC Board 	2 	$1,000.00 	
$2,000.00 	Removed from working system, in Texas warehouse 	
&lt;https://www.fabsurplus.com/sdi_catalog/salesItemDetails.do?id=83500&gt;
83501 	Advantest 	BGR-020765 	ADVANTEST T5335P PC Board 	2 	$750.00 	
$1,500.00 	Removed from working system, in Texas warehouse 	
&lt;https://www.fabsurplus.com/sdi_catalog/salesItemDetails.do?id=83501&gt;
83502 	Advantest 	BGR-017418 	ADVANTEST T5335P PC Board 	2 	$750.00 	
$1,500.00 	Removed from working system, in Texas warehouse 	
&lt;https://www.fabsurplus.com/sdi_catalog/salesItemDetails.do?id=83502&gt;
83503 	Advantest 	BGK-017719 	ADVANTEST T5335P PC Board 	1 	$350.00 	
$350.00 	Removed from working system, in Texas warehouse 	
&lt;https://www.fabsurplus.com/sdi_catalog/salesItemDetails.do?id=83503&gt;
83504 	Advantest 	BGK-011702 	ADVANTEST T5335P PC Board 	1 	$350.00 	
$350.00 	Removed from working system, in Texas warehouse
Marked BCD 	
&lt;https://www.fabsurplus.com/sdi_catalog/salesItemDetails.do?id=83504&gt;
83550 	Advantest 	WUN-MONITORBOX 	ADVANTEST poiwer supply monitoring box, 
T5335P 	2 	$500.00 	$1,000.00 	Removed from working system, in Texas 
warehouse
Removed from Advantest T5335P tester, in good condition.
01536135 9728
WUN-MONITORBOX
40012806 A9728B
&lt;https://www.fabsurplus.com/sdi_catalog/salesItemDetails.do?id=83550&gt;
92006 	Advantest 	BGR-016796 	ADVANTEST T5335P PC Board 	1 	$1,000.00 	
$1,000.00 	Removed from working system, in Texas warehouse
B1931B-CFB 	
&lt;https://www.fabsurplus.com/sdi_catalog/salesItemDetails.do?id=92006&gt;
92007 	Advantest 	BGR-018822 	ADVANTEST T5335P PC Board 	1 	$1,000.00 	
$1,000.00 	Removed from working system, in Texas warehouse
A9615B-BFB 	
&lt;https://www.fabsurplus.com/sdi_catalog/salesItemDetails.do?id=92007&gt;
92008 	Advantest 	BGR-017418 	ADVANTEST T5335P PC Board 	1 	$1,000.00 	
$1,000.00 	Removed from working system, in Texas warehouse
A9733B-ACA 	
&lt;https://www.fabsurplus.com/sdi_catalog/salesItemDetails.do?id=92008&gt;
92009 	Advantest 	T5335P 	Boards from an Advantest T5335P Test system 	18 	
$1,000.00 	$18,000.00 	Removed from working system, in Texas warehouse
Includes the following boards:-
BGR016796 QTY 1
BGR018822 QTY 3
BGR018823X03 QTY 4
BGR018824X03 QTY 8
BGR020814 QTY 1
BGR020851 QTY 1
SEE ATTACHED PHOTOS FOR DETAILS 	
&lt;https://www.fabsurplus.com/sdi_catalog/salesItemDetails.do?id=92009&gt;
53031 	HP 	  	GPIB IEEE488 Cable 	1 	$100.00 	$100.00 	Data cable IEEE488 	
&lt;https://www.fabsurplus.com/sdi_catalog/salesItemDetails.do?id=53031&gt;
83579 	HP HEWLETT PACKARD 	9145A 	PC HP HEWLETT PACHARD 9145 	1 	$100.00 	
$100.00 	AC LINE
115/230 V
1.6/1.0 A MAX
50/60 Hz
32 TRACK
FUSE: F3A-250 V USA
T3 15A-250 V
EUROPE
SELF TEST
DISPLAY RESULT
&lt;https://www.fabsurplus.com/sdi_catalog/salesItemDetails.do?id=83579&gt;
13044 	Lambda 	CA1000 	Alpha 1000W CA1000 Power Supply 	1 	$3,000.00 	
$3,000.00 	ch1 ch2 output volts (v)- 5 12 output current (A)- 60 33 off 
load volts
(v)- 4.990 11.925 load regulation(%)- 0.100 0.000 line regulation (%)-
0.000 0.000 PARD (vpp)- 0.027 0.068 current limit- pass pass short circuit
(a)- 71.100 39.725 overvoltage- pass pass 	
&lt;https://www.fabsurplus.com/sdi_catalog/salesItemDetails.do?id=13044&gt;
83902 	LAMBDA 	LFS-47-48 	REGULATED POWER SUPPLY 	1 	$300.00 	$300.00 	
IMPUT 95-132 VAC
47-63 HZ
(USE O AND 110 TERMINALS)
OR 187-250 VAC OR 260-350 VDC
(USE O AND 220 TERMINALS)
MAX 1071 W
PWR FACTOR 0.6
OUTPUT: 48-5% VDC
MAX RATINGS 17.0A@ 40°C
16.0A@ 50°C
14.5A@ 60°C
WEIGHT: KG.4
DIMENSION:30 CM. X 13 CM. X 13 CM.(H)
&lt;https://www.fabsurplus.com/sdi_catalog/salesItemDetails.do?id=83902&gt;
  	  	  	  	  	TOTAL 	$116,600.00 	  	 
 </t>
  </si>
  <si>
    <t xml:space="preserve">80194</t>
  </si>
  <si>
    <t xml:space="preserve">BGR-020773</t>
  </si>
  <si>
    <t xml:space="preserve">ADVANTEST T5335P PC Board</t>
  </si>
  <si>
    <t xml:space="preserve">7</t>
  </si>
  <si>
    <t xml:space="preserve">Advantest T5335P P.C.B. for immediate sale. QTY 3 AVAILABLE.
De-installed from a working system. Located at our Avezzano 67051 Italy 
warehouse.</t>
  </si>
  <si>
    <t xml:space="preserve">80195</t>
  </si>
  <si>
    <t xml:space="preserve">BGR-020853</t>
  </si>
  <si>
    <t xml:space="preserve">Advantest T5335P P.C.B. for immediate sale.
De-installed from a working system. Located at our Avezzano 67051 Italy 
warehouse.</t>
  </si>
  <si>
    <t xml:space="preserve">80196</t>
  </si>
  <si>
    <t xml:space="preserve">BGR-020816X02</t>
  </si>
  <si>
    <t xml:space="preserve">Removed from working system; Populated with 12 banks of RAM
Revision B
Wrapped in anti-static bubble wrap, and ready to ship.
</t>
  </si>
  <si>
    <t xml:space="preserve">80197</t>
  </si>
  <si>
    <t xml:space="preserve">BGR-020774 rev x2</t>
  </si>
  <si>
    <t xml:space="preserve">Advantest T5335P P.C.B.for immediate sale.
De-installed from a working system. Located at our Avezzano 67051 Italy 
warehouse.</t>
  </si>
  <si>
    <t xml:space="preserve">80198</t>
  </si>
  <si>
    <t xml:space="preserve">BGR-020814</t>
  </si>
  <si>
    <t xml:space="preserve">Advantest T5335P
P.C.B.for immediate sale.
De-installed from a working system. Located at our Avezzano 67051 Italy 
warehouse.</t>
  </si>
  <si>
    <t xml:space="preserve">80199</t>
  </si>
  <si>
    <t xml:space="preserve">BGR-020771</t>
  </si>
  <si>
    <t xml:space="preserve">Removed from working system, in Italy warehouse</t>
  </si>
  <si>
    <t xml:space="preserve">80200</t>
  </si>
  <si>
    <t xml:space="preserve">BGR-020509</t>
  </si>
  <si>
    <t xml:space="preserve">Removed from working system, in AVEZZANO 67051 ITALY warehouse</t>
  </si>
  <si>
    <t xml:space="preserve">80201</t>
  </si>
  <si>
    <t xml:space="preserve">BGR-020772</t>
  </si>
  <si>
    <t xml:space="preserve">Removed from working system, iIN AVEZZANO 67051 ITALY</t>
  </si>
  <si>
    <t xml:space="preserve">80202</t>
  </si>
  <si>
    <t xml:space="preserve">BGR-017577</t>
  </si>
  <si>
    <t xml:space="preserve">ADVANTEST T5335P PC Board BGR-017575</t>
  </si>
  <si>
    <t xml:space="preserve">Advantest T5335P P.C.B. for immediate sale. qty 2 available.
De-installed from a working system. Located at our Avezzano 67051 Italy 
warehouse.</t>
  </si>
  <si>
    <t xml:space="preserve">80203</t>
  </si>
  <si>
    <t xml:space="preserve">BGR-019486</t>
  </si>
  <si>
    <t xml:space="preserve">11</t>
  </si>
  <si>
    <t xml:space="preserve">Advantest T5335P P.C.B. for immediate sale.
De-installed from a working system. Located at our Avezzano 67051 Italy 
warehouse. Total qty available qty 11</t>
  </si>
  <si>
    <t xml:space="preserve">80204</t>
  </si>
  <si>
    <t xml:space="preserve">BGR-020851</t>
  </si>
  <si>
    <t xml:space="preserve">80205</t>
  </si>
  <si>
    <t xml:space="preserve">BGR-017578</t>
  </si>
  <si>
    <t xml:space="preserve">Advantest T5335P P.C.B. for immediate sale.
De-installed from a working system. Located at our Avezzano 67051 Italy 
warehouse. QTY 2 AVAILABLE</t>
  </si>
  <si>
    <t xml:space="preserve">80206</t>
  </si>
  <si>
    <t xml:space="preserve">BGR-017579</t>
  </si>
  <si>
    <t xml:space="preserve">80207</t>
  </si>
  <si>
    <t xml:space="preserve">BGR-016796</t>
  </si>
  <si>
    <t xml:space="preserve">ADVANTEST T5335P PC Board PGR-816796CC3</t>
  </si>
  <si>
    <t xml:space="preserve">6</t>
  </si>
  <si>
    <t xml:space="preserve">De-installed from a working system. Located at our Avezzano 67051 Italy 
warehouse.</t>
  </si>
  <si>
    <t xml:space="preserve">80208</t>
  </si>
  <si>
    <t xml:space="preserve">BGR-018931</t>
  </si>
  <si>
    <t xml:space="preserve">80209</t>
  </si>
  <si>
    <t xml:space="preserve">BGR-016794</t>
  </si>
  <si>
    <t xml:space="preserve">PGR-816794CC3 PC Board</t>
  </si>
  <si>
    <t xml:space="preserve">80210</t>
  </si>
  <si>
    <t xml:space="preserve">BGR-016793</t>
  </si>
  <si>
    <t xml:space="preserve">80293</t>
  </si>
  <si>
    <t xml:space="preserve">BGR-019267</t>
  </si>
  <si>
    <t xml:space="preserve">80294</t>
  </si>
  <si>
    <t xml:space="preserve">BGR-020900</t>
  </si>
  <si>
    <t xml:space="preserve">4</t>
  </si>
  <si>
    <t xml:space="preserve">Advantest T5335P P.C.B. for immediate sale. qty 4 available in total.
De-installed from a working system. Located at our Avezzano 67051 Italy 
warehouse.</t>
  </si>
  <si>
    <t xml:space="preserve">80295</t>
  </si>
  <si>
    <t xml:space="preserve">BGR-019266</t>
  </si>
  <si>
    <t xml:space="preserve">ADVANTEST T5335P MRA I/F  PC Board</t>
  </si>
  <si>
    <t xml:space="preserve">Removed from a working system, in avezzano 67051 italy warehouse.
T5335P MRA I/F board P/N: BGR-019266</t>
  </si>
  <si>
    <t xml:space="preserve">80296</t>
  </si>
  <si>
    <t xml:space="preserve">BGR-017417</t>
  </si>
  <si>
    <t xml:space="preserve">80297</t>
  </si>
  <si>
    <t xml:space="preserve">BGR-018824 Rev X03</t>
  </si>
  <si>
    <t xml:space="preserve">8</t>
  </si>
  <si>
    <t xml:space="preserve">Advantest T5335P P.C.B. for immediate sale.
Total qty 8 available.
De-installed from a working system. Located at our Avezzano 67051 Italy 
warehouse.</t>
  </si>
  <si>
    <t xml:space="preserve">80298</t>
  </si>
  <si>
    <t xml:space="preserve">BGR-018823</t>
  </si>
  <si>
    <t xml:space="preserve">80299</t>
  </si>
  <si>
    <t xml:space="preserve">BGR-018822</t>
  </si>
  <si>
    <t xml:space="preserve">ADVANTEST T5335P PC Board  PGR-818822BB2</t>
  </si>
  <si>
    <t xml:space="preserve">Advantest T5335P P.C.B. for immediate sale.
De-installed from a working system. Located at our Avezzano 67051 Italy 
warehouse. Total qty 4 available.</t>
  </si>
  <si>
    <t xml:space="preserve">80300</t>
  </si>
  <si>
    <t xml:space="preserve">BGR-018125</t>
  </si>
  <si>
    <t xml:space="preserve">80301</t>
  </si>
  <si>
    <t xml:space="preserve">BGR-020815</t>
  </si>
  <si>
    <t xml:space="preserve">Advantest T5335P
P.C.B.for immediate sale.
De-installed from a working system. Located at our Avezzano 67051 Italy 
warehouse. QTY 3 AVAILABLE.</t>
  </si>
  <si>
    <t xml:space="preserve">80302</t>
  </si>
  <si>
    <t xml:space="preserve">BIR-021807</t>
  </si>
  <si>
    <t xml:space="preserve">Advantest BIR-021807 T5335P tester PC board for immediate sale.
De-installed from a working system. Located at our Avezzano 67051 Italy 
warehouse.
</t>
  </si>
  <si>
    <t xml:space="preserve">82926</t>
  </si>
  <si>
    <t xml:space="preserve">WUN-H90554AIR</t>
  </si>
  <si>
    <t xml:space="preserve">ADVANTEST air control unit</t>
  </si>
  <si>
    <t xml:space="preserve">Removed from working system,
Removed from Advantest T5335P tester, in good condition, located in our 
AVEZZANO 67051 ITALY warehouse. Includes guage, and air control with 6 air 
inputs
5Kgf/cm2
</t>
  </si>
  <si>
    <t xml:space="preserve">83498</t>
  </si>
  <si>
    <t xml:space="preserve">BGR-016797</t>
  </si>
  <si>
    <t xml:space="preserve">ADVANTEST T5335P PC Board (was 80207)</t>
  </si>
  <si>
    <t xml:space="preserve">Removed from working system</t>
  </si>
  <si>
    <t xml:space="preserve">83499</t>
  </si>
  <si>
    <t xml:space="preserve">5</t>
  </si>
  <si>
    <t xml:space="preserve">Advantest T5335P P.C.B. for immediate sale.
De-installed from a working system. Located at our Avezzano 67051 Italy 
warehouse.
B9807B-CFB</t>
  </si>
  <si>
    <t xml:space="preserve">83500</t>
  </si>
  <si>
    <t xml:space="preserve">BGR-021096</t>
  </si>
  <si>
    <t xml:space="preserve">83501</t>
  </si>
  <si>
    <t xml:space="preserve">BGR-020765</t>
  </si>
  <si>
    <t xml:space="preserve">83502</t>
  </si>
  <si>
    <t xml:space="preserve">BGR-017418</t>
  </si>
  <si>
    <t xml:space="preserve">ADVANTEST T5335P PC Board HV PPS</t>
  </si>
  <si>
    <t xml:space="preserve">Advantest T5335P
P.C.B.for immediate sale.
De-installed from a working system. Located at our Avezzano 67051 Italy 
warehouse. QTY 2 AVAILABLE.</t>
  </si>
  <si>
    <t xml:space="preserve">83503</t>
  </si>
  <si>
    <t xml:space="preserve">BGK-017719</t>
  </si>
  <si>
    <t xml:space="preserve">Advantest T5335P
P.C.B.for immediate sale.
De-installed from a working system. Located at our Avezzano 67051 Italy 
warehouse.
qty 2 available.</t>
  </si>
  <si>
    <t xml:space="preserve">83504</t>
  </si>
  <si>
    <t xml:space="preserve">BGK-011702</t>
  </si>
  <si>
    <t xml:space="preserve">Advantest T5335P
P.C.B.for immediate sale.
De-installed from a working system. Located at our Avezzano 67051 Italy 
warehouse.
Marked BCD. qty 2 available.</t>
  </si>
  <si>
    <t xml:space="preserve">83550</t>
  </si>
  <si>
    <t xml:space="preserve">WUN-MONITORBOX</t>
  </si>
  <si>
    <t xml:space="preserve">ADVANTEST power supply monitoring box, T5335P</t>
  </si>
  <si>
    <t xml:space="preserve">Removed from working system, in  warehouse
Removed from Advantest T5335P tester, in good condition.
01536135     9728
WUN-MONITORBOX
40012806 A9728B
</t>
  </si>
  <si>
    <t xml:space="preserve">89909</t>
  </si>
  <si>
    <t xml:space="preserve">Hifix for PQFP80 (14 x 20)</t>
  </si>
  <si>
    <t xml:space="preserve">Hi-fix for Advantest T5371 package type PQFP80 (14 x 20)</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</si>
  <si>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</si>
  <si>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92006</t>
  </si>
  <si>
    <t xml:space="preserve">Removed from working system, in warehouse
B1931B-CFB</t>
  </si>
  <si>
    <t xml:space="preserve">92007</t>
  </si>
  <si>
    <t xml:space="preserve">Removed from working system, in warehouse
A9615B-BFB</t>
  </si>
  <si>
    <t xml:space="preserve">92008</t>
  </si>
  <si>
    <t xml:space="preserve">Removed from working system, in warehouse
A9733B-ACA</t>
  </si>
  <si>
    <t xml:space="preserve">92009</t>
  </si>
  <si>
    <t xml:space="preserve">T5335P</t>
  </si>
  <si>
    <t xml:space="preserve">Boards from an Advantest T5335P Test system</t>
  </si>
  <si>
    <t xml:space="preserve">18</t>
  </si>
  <si>
    <t xml:space="preserve">Removed from working system, in Italy warehouse
Includes the following boards:-
BGR016796 QTY 1
BGR018822 QTY 3
BGR018823X03 QTY 4
BGR018824X03 QTY 8
BGR020814 QTY 1
BGR020851 QTY 1
SEE ATTACHED PHOTOS FOR DETAILS</t>
  </si>
  <si>
    <t xml:space="preserve">108993</t>
  </si>
  <si>
    <r>
      <rPr>
        <sz val="8"/>
        <rFont val="Arial"/>
        <family val="0"/>
        <charset val="1"/>
      </rPr>
      <t xml:space="preserve">Advantest / </t>
    </r>
    <r>
      <rPr>
        <sz val="8"/>
        <rFont val="Noto Sans CJK SC"/>
        <family val="2"/>
        <charset val="1"/>
      </rPr>
      <t xml:space="preserve">アドバンテスト</t>
    </r>
  </si>
  <si>
    <t xml:space="preserve">BGR-018823 REV X03</t>
  </si>
  <si>
    <t xml:space="preserve">PC BOARD FOR ADVANTEST T5335P</t>
  </si>
  <si>
    <t xml:space="preserve">PCB REMOVED FROM A WORKING T5335P TESTER SYSTEM
SEE PHOTOS FOR DETAILS</t>
  </si>
  <si>
    <t xml:space="preserve">81826</t>
  </si>
  <si>
    <t xml:space="preserve">AEG</t>
  </si>
  <si>
    <t xml:space="preserve">2A 400-100 H</t>
  </si>
  <si>
    <t xml:space="preserve">Power Driver Controller 2A</t>
  </si>
  <si>
    <t xml:space="preserve">  Used, removed in working condition
 </t>
  </si>
  <si>
    <t xml:space="preserve">18870</t>
  </si>
  <si>
    <t xml:space="preserve">AGILENT</t>
  </si>
  <si>
    <t xml:space="preserve">03577-90212</t>
  </si>
  <si>
    <t xml:space="preserve">AGILENT 3571A network analyzer service manual</t>
  </si>
  <si>
    <t xml:space="preserve">53031</t>
  </si>
  <si>
    <t xml:space="preserve">Agilent / HP / Verigy</t>
  </si>
  <si>
    <t xml:space="preserve">GPIB IEEE488 Cable</t>
  </si>
  <si>
    <t xml:space="preserve">Data cable IEEE488</t>
  </si>
  <si>
    <t xml:space="preserve">10544</t>
  </si>
  <si>
    <t xml:space="preserve">Agilent / Verigy / Keysight</t>
  </si>
  <si>
    <t xml:space="preserve">4261A</t>
  </si>
  <si>
    <t xml:space="preserve">LCR METER</t>
  </si>
  <si>
    <t xml:space="preserve">serial number 2830J10531 dimensions 47cm x 22cm x 15 cm Weight 6 kg
WAREHOUSED IN AVEZZANO 67051 iTALY
IN WORKING CONDITION</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</si>
  <si>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</si>
  <si>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</si>
  <si>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</si>
  <si>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</si>
  <si>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</si>
  <si>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18869</t>
  </si>
  <si>
    <t xml:space="preserve">E4915A</t>
  </si>
  <si>
    <t xml:space="preserve">Crystal impedance LCR meter</t>
  </si>
  <si>
    <t xml:space="preserve">Agilent Part Number E4915-90030</t>
  </si>
  <si>
    <t xml:space="preserve">79588</t>
  </si>
  <si>
    <t xml:space="preserve">1671G</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</si>
  <si>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</si>
  <si>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</si>
  <si>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</si>
  <si>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79589</t>
  </si>
  <si>
    <t xml:space="preserve">-In Avezzano (AQ) 67051 Italy
-CE marked
-In working condition
-see photo for details</t>
  </si>
  <si>
    <t xml:space="preserve">80267</t>
  </si>
  <si>
    <t xml:space="preserve">Air Products</t>
  </si>
  <si>
    <t xml:space="preserve">Precision Tool</t>
  </si>
  <si>
    <t xml:space="preserve">Manometer 1.5 Bar</t>
  </si>
  <si>
    <t xml:space="preserve">9</t>
  </si>
  <si>
    <t xml:space="preserve">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t>
  </si>
  <si>
    <t xml:space="preserve">80268</t>
  </si>
  <si>
    <t xml:space="preserve">AIR PRODUCTS</t>
  </si>
  <si>
    <t xml:space="preserve">R-704-VCR</t>
  </si>
  <si>
    <t xml:space="preserve">PRESSURE REGULATORS TEST</t>
  </si>
  <si>
    <t xml:space="preserve">APSA46/2250</t>
  </si>
  <si>
    <t xml:space="preserve">83904</t>
  </si>
  <si>
    <t xml:space="preserve">F-074-VCR</t>
  </si>
  <si>
    <t xml:space="preserve">PRESSURE REGULATOR 10-50L MIN HCL</t>
  </si>
  <si>
    <t xml:space="preserve">P/N: 101203-2</t>
  </si>
  <si>
    <t xml:space="preserve">new</t>
  </si>
  <si>
    <t xml:space="preserve">INLET CONNECTION:1/4 VCRF
OUTLET CONNECTION:1/4 VCRF
MAX.INLET PRESSURE 210 BAR
MAX.OUTLET PRESSURE 210 BAR
10-50 L/M
HCL 888
FUNCTIONAL TEST: OK
TESTED BY: E. VERHASSELT ON 10/02/89
WEIGHT: GR.700
DIMENSION: 14 CM. X 5 CM. X 5 CM.(H)</t>
  </si>
  <si>
    <t xml:space="preserve">77087</t>
  </si>
  <si>
    <t xml:space="preserve">Alcatel</t>
  </si>
  <si>
    <t xml:space="preserve">flange</t>
  </si>
  <si>
    <t xml:space="preserve">Alcatel pump flange 4" ID 5 1/4" OD, SST</t>
  </si>
  <si>
    <t xml:space="preserve">77093</t>
  </si>
  <si>
    <t xml:space="preserve">Allen Bradley</t>
  </si>
  <si>
    <t xml:space="preserve">800F-PN3GX11</t>
  </si>
  <si>
    <t xml:space="preserve">Contact module 24V, AMI S3320-15-1, pk of 3</t>
  </si>
  <si>
    <t xml:space="preserve">83564</t>
  </si>
  <si>
    <t xml:space="preserve">PanelView Plus 400</t>
  </si>
  <si>
    <t xml:space="preserve">Operator Panel, Serial</t>
  </si>
  <si>
    <t xml:space="preserve">Used, good condition</t>
  </si>
  <si>
    <t xml:space="preserve">83593</t>
  </si>
  <si>
    <t xml:space="preserve">Micro-Logix 1200</t>
  </si>
  <si>
    <t xml:space="preserve">PLC Module</t>
  </si>
  <si>
    <t xml:space="preserve">Allen-Bradley Micro-Logix 1200 1762-L24BWAR, Used </t>
  </si>
  <si>
    <t xml:space="preserve">83595</t>
  </si>
  <si>
    <t xml:space="preserve">1762-IF4</t>
  </si>
  <si>
    <t xml:space="preserve">PLC 4-ch input module</t>
  </si>
  <si>
    <t xml:space="preserve">Used 1762-IF4 4-ch input module</t>
  </si>
  <si>
    <t xml:space="preserve">83588</t>
  </si>
  <si>
    <t xml:space="preserve">AMAT</t>
  </si>
  <si>
    <t xml:space="preserve">0040-77544</t>
  </si>
  <si>
    <t xml:space="preserve">Rorze Ergo Loader Turn Plate Mirra CMP FABS-202 AMAT 0040-77544 </t>
  </si>
  <si>
    <t xml:space="preserve">                       
Rorze Ergo Loader Turn Plate Mirra CMP FABS-202 AMAT 0040-77544 
Used good condition, see photos
will ship from our Boerne, TX warehouse    </t>
  </si>
  <si>
    <t xml:space="preserve">83669</t>
  </si>
  <si>
    <t xml:space="preserve">0190-24834-002</t>
  </si>
  <si>
    <t xml:space="preserve">MFC Celerity ufc-8165 1L H2</t>
  </si>
  <si>
    <t xml:space="preserve">   Used Celerity MFC UFC-8165
1L H2
n2 REF
DeviceNET capable
DNet FW:3.03
Version: 0001
Qty 3 available in Texas warehouse
</t>
  </si>
  <si>
    <t xml:space="preserve">84551</t>
  </si>
  <si>
    <t xml:space="preserve">0041-61611</t>
  </si>
  <si>
    <t xml:space="preserve">Retaining ring, Titan II, 8" *NEW*</t>
  </si>
  <si>
    <t xml:space="preserve">as new</t>
  </si>
  <si>
    <t xml:space="preserve">*NEW, sealed *
AMAT Titan II retaining ring, 8"
Still sealed in original AMAT Packaging</t>
  </si>
  <si>
    <t xml:space="preserve">86305</t>
  </si>
  <si>
    <t xml:space="preserve">0010-20422</t>
  </si>
  <si>
    <t xml:space="preserve">Endura 5500 PVD 8" Shield treatment and cover assembly</t>
  </si>
  <si>
    <t xml:space="preserve">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</si>
  <si>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 xml:space="preserve">77090</t>
  </si>
  <si>
    <t xml:space="preserve">AMI</t>
  </si>
  <si>
    <t xml:space="preserve">B390.05</t>
  </si>
  <si>
    <t xml:space="preserve">belt</t>
  </si>
  <si>
    <t xml:space="preserve">77153</t>
  </si>
  <si>
    <t xml:space="preserve">885</t>
  </si>
  <si>
    <t xml:space="preserve">Screen printer Squeegee box lot</t>
  </si>
  <si>
    <t xml:space="preserve">SMT</t>
  </si>
  <si>
    <t xml:space="preserve">Brand new in the box;
1. Black Hardness squeegee 26" in length 18 pcs
2. White Hardness squeegee 26" length 64 pcs
For AMI PRESCO CP-885 screen printer, and others</t>
  </si>
  <si>
    <t xml:space="preserve">77188</t>
  </si>
  <si>
    <t xml:space="preserve">AMI Presco</t>
  </si>
  <si>
    <t xml:space="preserve">USP206-2E</t>
  </si>
  <si>
    <t xml:space="preserve">Solar wafer conveyor, 156mm for use with screen printers, etc.</t>
  </si>
  <si>
    <t xml:space="preserve">156mm</t>
  </si>
  <si>
    <t xml:space="preserve">Part of our 10MW Solar line is this conveyor that works with AMI Equipment 
to move solar wafers to pick and place or screen printer.  </t>
  </si>
  <si>
    <t xml:space="preserve">77162</t>
  </si>
  <si>
    <t xml:space="preserve">Anaheim Automation</t>
  </si>
  <si>
    <t xml:space="preserve">23D306S</t>
  </si>
  <si>
    <t xml:space="preserve">Stepper motor 3.4VDC 2.9A </t>
  </si>
  <si>
    <t xml:space="preserve">New in the box     
Will  Ship from our Boerne, TX Warehouse  </t>
  </si>
  <si>
    <t xml:space="preserve">84241</t>
  </si>
  <si>
    <t xml:space="preserve">TM4500 AA4520</t>
  </si>
  <si>
    <t xml:space="preserve">Stepper controller/driver board</t>
  </si>
  <si>
    <t xml:space="preserve">Used   
Will  Ship from our Boerne, TX Warehouse  </t>
  </si>
  <si>
    <t xml:space="preserve">84221</t>
  </si>
  <si>
    <t xml:space="preserve">ANELVA</t>
  </si>
  <si>
    <t xml:space="preserve">954-7700</t>
  </si>
  <si>
    <t xml:space="preserve">Vacuum Feedthrough</t>
  </si>
  <si>
    <t xml:space="preserve">ANELVA 954-7700
WEIGHT: 1 KG.
DIMENSION: 8 X 8 X 13 (H)</t>
  </si>
  <si>
    <t xml:space="preserve">4252</t>
  </si>
  <si>
    <t xml:space="preserve">Applied Materials</t>
  </si>
  <si>
    <t xml:space="preserve">0230-09130</t>
  </si>
  <si>
    <t xml:space="preserve">P5000 SPARE PARTS IDENTIFIER</t>
  </si>
  <si>
    <t xml:space="preserve">11579</t>
  </si>
  <si>
    <t xml:space="preserve">9200 (Spares for)</t>
  </si>
  <si>
    <t xml:space="preserve">IMPLANTER 6 INCH TO 8 INCH CONVERSION KIT</t>
  </si>
  <si>
    <t xml:space="preserve">inquire</t>
  </si>
  <si>
    <t xml:space="preserve">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</si>
  <si>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 xml:space="preserve">18840</t>
  </si>
  <si>
    <t xml:space="preserve">APPLIED MATERIALS</t>
  </si>
  <si>
    <t xml:space="preserve">0230-00101</t>
  </si>
  <si>
    <t xml:space="preserve">Precision etch 8300</t>
  </si>
  <si>
    <t xml:space="preserve">18841</t>
  </si>
  <si>
    <t xml:space="preserve">Precision 5000 Mark II spare part identified</t>
  </si>
  <si>
    <t xml:space="preserve">18842</t>
  </si>
  <si>
    <t xml:space="preserve">0230-09259</t>
  </si>
  <si>
    <t xml:space="preserve">Precision 5000 Mark II Mainframe and support equipment manual</t>
  </si>
  <si>
    <t xml:space="preserve">18843</t>
  </si>
  <si>
    <t xml:space="preserve">079-1202-0D</t>
  </si>
  <si>
    <t xml:space="preserve">PR 5000 Advanced prev. And corrective main</t>
  </si>
  <si>
    <t xml:space="preserve">18844</t>
  </si>
  <si>
    <t xml:space="preserve">026-110-0B1</t>
  </si>
  <si>
    <t xml:space="preserve">PR 5000 Func desc. Practice exercici and basic prev. maintenance procedures</t>
  </si>
  <si>
    <t xml:space="preserve">70004</t>
  </si>
  <si>
    <t xml:space="preserve">Baccini</t>
  </si>
  <si>
    <t xml:space="preserve">Misc parts For Baccini Solar Line - see attached list</t>
  </si>
  <si>
    <t xml:space="preserve">new unused</t>
  </si>
  <si>
    <t xml:space="preserve">Applied Materials Parts
58141008263 E306
Driver Clamp
58141008263
Clarinet Ampl Brush motor
52275112000
Plate for Buttons
52860003100
Double Encoder
CK59 55440111728
Crimped female contactor
55440116580
Female Contactor weld distelec
116 52860003100
Double Encoder CK59</t>
  </si>
  <si>
    <t xml:space="preserve">71931</t>
  </si>
  <si>
    <t xml:space="preserve">0050-76664 REV A</t>
  </si>
  <si>
    <t xml:space="preserve">GAS LINE CHAMBER 2 PROCESS WC UPPER MIXE</t>
  </si>
  <si>
    <t xml:space="preserve">
</t>
  </si>
  <si>
    <t xml:space="preserve">71932</t>
  </si>
  <si>
    <t xml:space="preserve">0020-20919 REV C</t>
  </si>
  <si>
    <t xml:space="preserve">COVER CVD POST</t>
  </si>
  <si>
    <t xml:space="preserve">71933</t>
  </si>
  <si>
    <t xml:space="preserve">0150-21344</t>
  </si>
  <si>
    <t xml:space="preserve">CHAMBER D INTERCONNECT EMC COMPLIANT</t>
  </si>
  <si>
    <t xml:space="preserve">101768</t>
  </si>
  <si>
    <t xml:space="preserve">0010-00557 REV A</t>
  </si>
  <si>
    <t xml:space="preserve">Heat Exchanger</t>
  </si>
  <si>
    <t xml:space="preserve">FACILITIES</t>
  </si>
  <si>
    <t xml:space="preserve">Type: 0010-00557 rev A
UNIT DIMENSIONS: 51 CM X 73 CM X 70 CM (H)
ESTIMATED CRATE DIMENSIONS: 61 CM X 83 CM X 100 CM (H)
ESTIMATED CRATED WEIGHT: 200 KGS</t>
  </si>
  <si>
    <t xml:space="preserve">SOLD</t>
  </si>
  <si>
    <t xml:space="preserve">105855</t>
  </si>
  <si>
    <t xml:space="preserve">0040-35966-P1</t>
  </si>
  <si>
    <t xml:space="preserve">WLDMT,LAMP HOUSING,RTP CHMBR</t>
  </si>
  <si>
    <t xml:space="preserve">106207</t>
  </si>
  <si>
    <t xml:space="preserve">0240-20611 REV E</t>
  </si>
  <si>
    <t xml:space="preserve">KIT SLIT VALVE PER CHAMBER REV E</t>
  </si>
  <si>
    <t xml:space="preserve">UNUSED AND IN ORIGINAL SEALED PACKING
SEE PHOTOS FOR DETAILS</t>
  </si>
  <si>
    <t xml:space="preserve">106208</t>
  </si>
  <si>
    <t xml:space="preserve">0040-13659 REV P1</t>
  </si>
  <si>
    <t xml:space="preserve">BLOCK, MTG</t>
  </si>
  <si>
    <t xml:space="preserve">UNUSED AND IN ORIGINAL SEALED PACKING
SEE PHOTO FOR DETAILS</t>
  </si>
  <si>
    <t xml:space="preserve">106209</t>
  </si>
  <si>
    <t xml:space="preserve">0020-21089</t>
  </si>
  <si>
    <t xml:space="preserve">SHIELD</t>
  </si>
  <si>
    <t xml:space="preserve">CLEANED AND SEALED IN PLASTIC BAG
SEE PHOTOS FOR DETAILS</t>
  </si>
  <si>
    <t xml:space="preserve">106210</t>
  </si>
  <si>
    <t xml:space="preserve">0190-20015 REV E</t>
  </si>
  <si>
    <t xml:space="preserve">GAS LINE NO. 3 PRECLEAN CHAMBER REACTIVE PR</t>
  </si>
  <si>
    <t xml:space="preserve">106211</t>
  </si>
  <si>
    <t xml:space="preserve">0050-20072 REV B</t>
  </si>
  <si>
    <t xml:space="preserve">GAS LINE CHAMBER 3 HEATER MFC 1 VCR</t>
  </si>
  <si>
    <t xml:space="preserve">106212</t>
  </si>
  <si>
    <t xml:space="preserve">0050-76652 REV A</t>
  </si>
  <si>
    <t xml:space="preserve">GAS LINE CHAMBER 2 PROCESS MFC 19 MIXED</t>
  </si>
  <si>
    <t xml:space="preserve">106213</t>
  </si>
  <si>
    <t xml:space="preserve">0020-20626 REV C</t>
  </si>
  <si>
    <t xml:space="preserve">BLOCK MOUNTING SHUT-OFF VALVE</t>
  </si>
  <si>
    <t xml:space="preserve">106214</t>
  </si>
  <si>
    <t xml:space="preserve">0090-20042 REV D</t>
  </si>
  <si>
    <t xml:space="preserve">ASSY 3 WAY VALVE</t>
  </si>
  <si>
    <t xml:space="preserve">106215</t>
  </si>
  <si>
    <t xml:space="preserve">0020-20483 REV E</t>
  </si>
  <si>
    <t xml:space="preserve">HUB LAMP CORNER COVER</t>
  </si>
  <si>
    <t xml:space="preserve">106216</t>
  </si>
  <si>
    <t xml:space="preserve">0140-20502 REV D</t>
  </si>
  <si>
    <t xml:space="preserve">HARN ASSY AC 2-PHASE DRIVER</t>
  </si>
  <si>
    <t xml:space="preserve">106217</t>
  </si>
  <si>
    <t xml:space="preserve">0020-20523</t>
  </si>
  <si>
    <t xml:space="preserve">COVER</t>
  </si>
  <si>
    <t xml:space="preserve">SEALED
SEE PHOTO FOR DETAILS</t>
  </si>
  <si>
    <t xml:space="preserve">106218</t>
  </si>
  <si>
    <t xml:space="preserve">0240-70416 REV C</t>
  </si>
  <si>
    <t xml:space="preserve">KIT BLOW OUT VALVE PER CHAMBER</t>
  </si>
  <si>
    <t xml:space="preserve">106219</t>
  </si>
  <si>
    <t xml:space="preserve">106220</t>
  </si>
  <si>
    <t xml:space="preserve">0190-20015 REV D</t>
  </si>
  <si>
    <t xml:space="preserve">VALVE / MANIFOLD</t>
  </si>
  <si>
    <t xml:space="preserve">106221</t>
  </si>
  <si>
    <t xml:space="preserve">3830-01018 REV </t>
  </si>
  <si>
    <t xml:space="preserve">LABEL LASERTAB MARKER WHT POLYEST LAM</t>
  </si>
  <si>
    <t xml:space="preserve">106222</t>
  </si>
  <si>
    <t xml:space="preserve">3830-01034 REV </t>
  </si>
  <si>
    <t xml:space="preserve">106223</t>
  </si>
  <si>
    <t xml:space="preserve">106224</t>
  </si>
  <si>
    <t xml:space="preserve">3870-01281 REV </t>
  </si>
  <si>
    <t xml:space="preserve">VALVE BLANK PLATE ASSY FOR SMC P/N NVJ11</t>
  </si>
  <si>
    <t xml:space="preserve">106225</t>
  </si>
  <si>
    <t xml:space="preserve">3870-01284</t>
  </si>
  <si>
    <t xml:space="preserve">VALVE BLANK PLATE ASSY FOR SMC P/N NVJ3023</t>
  </si>
  <si>
    <t xml:space="preserve">106226</t>
  </si>
  <si>
    <t xml:space="preserve">106227</t>
  </si>
  <si>
    <t xml:space="preserve">106228</t>
  </si>
  <si>
    <t xml:space="preserve">106944</t>
  </si>
  <si>
    <t xml:space="preserve">Endura 5500 (spare parts)</t>
  </si>
  <si>
    <t xml:space="preserve">Endura 6" process kit for Degas Chamber, NEW, in AMAT box , including 0020-28140 and other parts</t>
  </si>
  <si>
    <t xml:space="preserve">150 mm</t>
  </si>
  <si>
    <t xml:space="preserve">Used AMAT Endura 6" process kit
Still in original AMAT Box
    * Box Model No: 84-9502-280
    * Shield Degas ARC Part No: 0020-28140
    * 6 INCH SHIELD DEGAS ARC SPRAYED
    * Clamp Ring DEGAS CHAMBER ARC SPRAYED Part No: 0020-28997
    * SS DC BIAS QTY 2
    * RETAINER RING QTY 4
    * SCREW SHOULDER QTY 2
    * INSULATOR DC BIAS CERAMIC QTY 2
    * System/Tool: AMAT Endura
    *  
    * SHIPPING WEIGHT AND DIMS: 16 KG 38 CM X 47 CM X 52 CM H</t>
  </si>
  <si>
    <t xml:space="preserve">6536</t>
  </si>
  <si>
    <t xml:space="preserve">Applied Materials ®</t>
  </si>
  <si>
    <t xml:space="preserve">0230-09258 B</t>
  </si>
  <si>
    <t xml:space="preserve">P5000 Mk II Mainfame support and equipment manual cleanroom July 1994</t>
  </si>
  <si>
    <t xml:space="preserve">6537</t>
  </si>
  <si>
    <t xml:space="preserve">026-105-03 C</t>
  </si>
  <si>
    <t xml:space="preserve">P5000 Mk II Functional description training manual</t>
  </si>
  <si>
    <t xml:space="preserve">6538</t>
  </si>
  <si>
    <t xml:space="preserve">079-109-0D</t>
  </si>
  <si>
    <t xml:space="preserve">P5000 Mk II Advanced calibration proceedures manual Jan 1995</t>
  </si>
  <si>
    <t xml:space="preserve">6539</t>
  </si>
  <si>
    <t xml:space="preserve">079-102-0D</t>
  </si>
  <si>
    <t xml:space="preserve">P5000 Mk II Advanced preventive and corrective maintenance Apr 1996</t>
  </si>
  <si>
    <t xml:space="preserve">6540</t>
  </si>
  <si>
    <t xml:space="preserve">026-110-0B.1</t>
  </si>
  <si>
    <t xml:space="preserve">P5000 Mk II Functional description , practice exercises and basic maintenance proceedures</t>
  </si>
  <si>
    <t xml:space="preserve">105851</t>
  </si>
  <si>
    <t xml:space="preserve">079-018-05</t>
  </si>
  <si>
    <t xml:space="preserve">P5000 Mk II Functional description Practice exercises</t>
  </si>
  <si>
    <t xml:space="preserve">Proceedure Rev E May 1995</t>
  </si>
  <si>
    <t xml:space="preserve">105852</t>
  </si>
  <si>
    <t xml:space="preserve">0230-09258B</t>
  </si>
  <si>
    <t xml:space="preserve">P5000 Mk II Mainframe and Support Equipment Manual</t>
  </si>
  <si>
    <t xml:space="preserve">On Cleanroom Paper
Proceedure 010-102-0B Rev B July 1994
 </t>
  </si>
  <si>
    <t xml:space="preserve">105853</t>
  </si>
  <si>
    <t xml:space="preserve">0230-00103</t>
  </si>
  <si>
    <t xml:space="preserve">Precision Etch 8300 Corrective Maintenance Rev 3 </t>
  </si>
  <si>
    <t xml:space="preserve">Proceedure on cleanroom paper, Rev 3 May 1990</t>
  </si>
  <si>
    <t xml:space="preserve">105854</t>
  </si>
  <si>
    <t xml:space="preserve">0230-20005</t>
  </si>
  <si>
    <t xml:space="preserve">Endura Operations and Programming Training Course Student Workbook</t>
  </si>
  <si>
    <t xml:space="preserve">Proceedure Rev B Sep 1993</t>
  </si>
  <si>
    <t xml:space="preserve">105858</t>
  </si>
  <si>
    <t xml:space="preserve">0021-35163 Rev A</t>
  </si>
  <si>
    <t xml:space="preserve">Gold-plated RTP Reflector Plate, 200 MM, chamber bottom</t>
  </si>
  <si>
    <t xml:space="preserve">Gold-plated 200 mm RTP Bottom Reflector Plate, from MOD 1 RTP Chamber, 
used, in good condition, see attached photos for details</t>
  </si>
  <si>
    <t xml:space="preserve">110617</t>
  </si>
  <si>
    <t xml:space="preserve">0190-33289</t>
  </si>
  <si>
    <t xml:space="preserve">RTP CHAMBER  LAMP</t>
  </si>
  <si>
    <t xml:space="preserve">183</t>
  </si>
  <si>
    <t xml:space="preserve">USED RTP chamber lamp; Q.TY 183.
THESE LAMPS HAVE BEEN USED, SO WE DON'T KNOW IF THEY ARE IN WORKING 
CONDITION OR NOT.</t>
  </si>
  <si>
    <t xml:space="preserve">32217</t>
  </si>
  <si>
    <t xml:space="preserve">ASAHI TOOLS</t>
  </si>
  <si>
    <t xml:space="preserve">K-2</t>
  </si>
  <si>
    <t xml:space="preserve">PRECISION WRENCH</t>
  </si>
  <si>
    <t xml:space="preserve">PARTS</t>
  </si>
  <si>
    <t xml:space="preserve">FROM NITTO HR AND DR8500</t>
  </si>
  <si>
    <t xml:space="preserve">83894</t>
  </si>
  <si>
    <t xml:space="preserve">77168</t>
  </si>
  <si>
    <t xml:space="preserve">Asco</t>
  </si>
  <si>
    <t xml:space="preserve">SC8210G004</t>
  </si>
  <si>
    <t xml:space="preserve">Solenoid Valve, 1 In, Orifice 1 In, Brass</t>
  </si>
  <si>
    <t xml:space="preserve">ASCO SC8210G004, Solenoid Valve, 1 In, Orifice 1 In, Brass
New in Box, Ships from our Boerne, TX Warehouse</t>
  </si>
  <si>
    <t xml:space="preserve">83571</t>
  </si>
  <si>
    <t xml:space="preserve">SC8210G93</t>
  </si>
  <si>
    <t xml:space="preserve">Solenoid Valve, </t>
  </si>
  <si>
    <t xml:space="preserve">  ASCO SC8210G93 Red Hat, Solenoid Valve, , Brass
New in Box, Ships from our Boerne, TX Warehouse</t>
  </si>
  <si>
    <t xml:space="preserve">81827</t>
  </si>
  <si>
    <t xml:space="preserve">ASM</t>
  </si>
  <si>
    <t xml:space="preserve">2890224-21</t>
  </si>
  <si>
    <t xml:space="preserve">Converter DTC</t>
  </si>
  <si>
    <t xml:space="preserve">2-port DEB-8025 Data acquisition Board. with manual
Located in AVEZZANO 67051 ITALYwarehouse</t>
  </si>
  <si>
    <t xml:space="preserve">81828</t>
  </si>
  <si>
    <t xml:space="preserve">2506556-21</t>
  </si>
  <si>
    <t xml:space="preserve">Processor DTC PCB</t>
  </si>
  <si>
    <t xml:space="preserve">ASM 2506556 Processor DTC board, march 2010 vintage
REV A.
Used, working , sold as-is. See photos for details, etc.
Located in our AVEZZANO 67051 ITALY warehouse   </t>
  </si>
  <si>
    <t xml:space="preserve">109104</t>
  </si>
  <si>
    <t xml:space="preserve">AS899 (Spare Parts)</t>
  </si>
  <si>
    <t xml:space="preserve">Stock of Spare Parts for ASM Die Sorters / Pick and place Die Bonders</t>
  </si>
  <si>
    <t xml:space="preserve">51</t>
  </si>
  <si>
    <t xml:space="preserve">Set of spare parts for ASM AS 899 Die Sorter / Pick and Place Die Bonders.
Please refer to the below list for details.
Will Ship to you from our Avezzano (AQ) 67051 Italy location
Photos of these parts are available on request.
Manufacturer    Model    Description
ASM    AS 899 (Spares)    Ionizing Blower Model 6432 E
ASM    AS 899 (Spares)    Linear Solenoid Driver III (104722924)
ASM    AS 899 (Spares)    Linear Solenoid Driver III (104722925)
ASM    AS 899 (Spares)    2 pcs. Circuit Board (64-20915B)
ASM    AS 899 (Spares)    Joystick with cable
ASM    AS 899 (Spares)    Lighting Module Assy (01-19690)
ASM    AS 899 (Spares)    Airflow and Pneumatic (BIA) (01-31375/A)
ASM    AS 899 (Spares)    Airflow and Pneumatic (BIA) (01-31375)
ASM    AS 899 (Spares)    Press &amp; Vac Solenoid Valve Assy ( 01-21435)
ASM    AS 899 (Spares)    AC SERVO Motor B21293
ASM    AS 899 (Spares)    AC SERVO Motor
ASM    AS 899 (Spares)    AC SERVO Motor B43325
ASM    AS 899 (Spares)    AC SERVO Motor C47778
ASM    AS 899 (Spares)    Small Optics Assy
ASM    AS 899 (Spares)    Small Optics Assy
ASM    AS 899 (Spares)    2 pcs. Circuit Board (64-2020E)
ASM    AS 899 (Spares)    Circuit Board (64-21019E)
ASM    AS 899 (Spares)    Circuit Board (64-20873B)
ASM    AS 899 (Spares)    Prober XYZ Table Assy
ASM    AS 899 (Spares)    Prober XYZ Table Assy
ASM    AS 899 (Spares)    Circuit Board (03-20847)
ASM    AS 899 (Spares)    Small Optics Assy
ASM    AS 899 (Spares)    Small Optics Assy with Holder
ASM    AS 899 (Spares)    Theta Wafer Ring Wafer Table Assy
ASM    AS 899 (Spares)    Test Plate 05850734
ASM    AS 899 (Spares)    Test Plate 05850734
ASM    AS 899 (Spares)    Test Plate 05850733
ASM    AS 899 (Spares)    Test Plate 05850733
ASM    AS 899 (Spares)    Look Connector EE-1001 (53-40037)
ASM    AS 899 (Spares)    BIAX ENC Assy (02-44503)
ASM    AS 899 (Spares)    Renishaw Cable RGH24Z15A00A
ASM    AS 899 (Spares)    Ball Frictionless Table NON (24-00206)
ASM    AS 899 (Spares)    Airflow Sensor Assy ( 01-25888)
ASM    AS 899 (Spares)    Airflow Sensor Assy
ASM    AS 899 (Spares)    Tool Kit (01-23691)
ASM    AS 899 (Spares)    Reflector Kit (01-30610)
ASM    AS 899 (Spares)    Manometer for Pressure Compensation
ASM    AS 899 (Spares)    Pick &amp; Place unit
ASM    AS 899 (Spares)    Pick &amp; Place unit
ASM    AS 899 (Spares)    Die sorter Rotating Arm Motor
ASM    AS 899 (Spares)    3 pcs. Metal Column
ASM    AS 899 (Spares)    Module 1-20.10
ASM    AS 899 (Spares)    Die Plate
ASM    AS 899 (Spares)    Cable
ASM    AS 899 (Spares)    Angle small
ASM    AS 899 (Spares)    Microscope single-eyed TS-C (132416)
ASM    AS 899 (Spares)    Keyboard and Mouse
ASM    AS 899 (Spares)    14 pcs. Chip Module and various cables
ASM    AS 899 (Spares)    Microscope Holder
ASM    AS 899 (Spares)    Angle with Test Plate
ASM    AS 899 (Spares)    20 pcs. Double modules and 12 pcs. Single modules</t>
  </si>
  <si>
    <t xml:space="preserve">80315</t>
  </si>
  <si>
    <t xml:space="preserve">Astec</t>
  </si>
  <si>
    <t xml:space="preserve">VS3-D8-D8-02</t>
  </si>
  <si>
    <t xml:space="preserve">Power Supply 2000 watts</t>
  </si>
  <si>
    <t xml:space="preserve">  Power Supply 2000 watts, removed from working service from Credence Duo 
SX tester. Located in our Boerne, TX Warehouse  </t>
  </si>
  <si>
    <t xml:space="preserve">81873</t>
  </si>
  <si>
    <t xml:space="preserve">VS1-L3-02 (-335-CE)</t>
  </si>
  <si>
    <t xml:space="preserve">Power Supply 1500 watts</t>
  </si>
  <si>
    <t xml:space="preserve"> Removed from Credence Duo SX Tester in working condition.
 </t>
  </si>
  <si>
    <t xml:space="preserve">81875</t>
  </si>
  <si>
    <t xml:space="preserve">VS3-D4-B4-22 (-447-ce)</t>
  </si>
  <si>
    <t xml:space="preserve">Power Supply, 2000 watts, removed from working system
Located in Avezzano, 67051 Italy.
qty 4 available
 </t>
  </si>
  <si>
    <t xml:space="preserve">81876</t>
  </si>
  <si>
    <t xml:space="preserve">VS1-L5-02 (-452-ce)</t>
  </si>
  <si>
    <t xml:space="preserve">Power Supply</t>
  </si>
  <si>
    <t xml:space="preserve">    Power Supply, removed from working service from Credence Duo SX tester. 
Located in our Boerne, TX Warehouse    </t>
  </si>
  <si>
    <t xml:space="preserve">82176</t>
  </si>
  <si>
    <t xml:space="preserve">VS3-C2-C2-C2</t>
  </si>
  <si>
    <t xml:space="preserve">Power Supply 2000 watts (-450-CE)</t>
  </si>
  <si>
    <t xml:space="preserve">82227</t>
  </si>
  <si>
    <t xml:space="preserve">VS3-C2-C2-02</t>
  </si>
  <si>
    <t xml:space="preserve">Power Supply 2000 watts (-450-CE) 5.2V FOR CREDENCE DUO TESTER</t>
  </si>
  <si>
    <t xml:space="preserve">Power Supply 2000 watts, This power supply is wrapped in static wrap, 
tested, and appears to have never been used. Like new. 
CREDENCE 5.2 V PSU
 </t>
  </si>
  <si>
    <t xml:space="preserve">83556</t>
  </si>
  <si>
    <t xml:space="preserve">VS3-C8-A8-02 (-451-CE)</t>
  </si>
  <si>
    <t xml:space="preserve">Power Supply 2000 watts FOR CREDENCE DUO TEST SYSTEM</t>
  </si>
  <si>
    <t xml:space="preserve">Power Supply 2000 watts, removed from working service from Credence Duo SX 
tester. Located in our AVEZZANO 67051 ITALY Warehouse  </t>
  </si>
  <si>
    <t xml:space="preserve">83557</t>
  </si>
  <si>
    <t xml:space="preserve">VS1-L3-02 (-435-CE)</t>
  </si>
  <si>
    <t xml:space="preserve"> Removed from Credence Duo SX Tester in working condition
 </t>
  </si>
  <si>
    <t xml:space="preserve">83558</t>
  </si>
  <si>
    <t xml:space="preserve">VS1-D8-02 (-436-CE)</t>
  </si>
  <si>
    <t xml:space="preserve">SPARES</t>
  </si>
  <si>
    <t xml:space="preserve">53270</t>
  </si>
  <si>
    <t xml:space="preserve">Astec Powertec</t>
  </si>
  <si>
    <t xml:space="preserve">9K2-300-372</t>
  </si>
  <si>
    <t xml:space="preserve">Super Switcher Power Supply </t>
  </si>
  <si>
    <t xml:space="preserve">AC Input 115V/220V 20A/15A/ Output: 2V 300A Vintage 1994 Qty 2 Available
Megatest Part 114060
ASTEC PN 080-25433-1723</t>
  </si>
  <si>
    <t xml:space="preserve">84765</t>
  </si>
  <si>
    <t xml:space="preserve">Asyst</t>
  </si>
  <si>
    <t xml:space="preserve">1150-V1315S</t>
  </si>
  <si>
    <t xml:space="preserve">SMIF Load port 150mm for Lam 4620</t>
  </si>
  <si>
    <t xml:space="preserve">150 MM</t>
  </si>
  <si>
    <t xml:space="preserve">ASYST BROOKS 1150-V131S 150mm SMIF load port
See photos for condition.
Qty 2 available.
Were in use with LAM 4620
Located in our Avezzano, Italy warehouse</t>
  </si>
  <si>
    <t xml:space="preserve">95404</t>
  </si>
  <si>
    <t xml:space="preserve">ASYST BROOKS 1150-V131S 150mm SMIF load port
Were in use with LAM 4620
</t>
  </si>
  <si>
    <t xml:space="preserve">77184</t>
  </si>
  <si>
    <t xml:space="preserve">Athena</t>
  </si>
  <si>
    <t xml:space="preserve">16C-B-S-0-23-00</t>
  </si>
  <si>
    <t xml:space="preserve">Temperature / Process controller</t>
  </si>
  <si>
    <t xml:space="preserve">Brand new in box, Electroheat Engineering
Athena 16C-B-S-0-23-00 With manual
</t>
  </si>
  <si>
    <t xml:space="preserve">72111</t>
  </si>
  <si>
    <t xml:space="preserve">Axcelis</t>
  </si>
  <si>
    <t xml:space="preserve">17091650</t>
  </si>
  <si>
    <t xml:space="preserve">SUPP RACK   </t>
  </si>
  <si>
    <t xml:space="preserve">At the warehouse of Fabsurplus Italy, location Avezzano 67051 Italy.See 
attached photos for condition.</t>
  </si>
  <si>
    <t xml:space="preserve">72120</t>
  </si>
  <si>
    <t xml:space="preserve">17S2467</t>
  </si>
  <si>
    <t xml:space="preserve">DISK</t>
  </si>
  <si>
    <t xml:space="preserve">98713</t>
  </si>
  <si>
    <t xml:space="preserve">Wafer Boats</t>
  </si>
  <si>
    <t xml:space="preserve">Spares for Baccini solar cell manufacturing line</t>
  </si>
  <si>
    <t xml:space="preserve">100</t>
  </si>
  <si>
    <t xml:space="preserve">Solar</t>
  </si>
  <si>
    <t xml:space="preserve">These are the boarts for loading the square solar wafers into the different 
parts of the Baccini solar line. A quantity of around 100 of these boats is 
available. They are located at out Avezzano, Italy warehouse.</t>
  </si>
  <si>
    <t xml:space="preserve">83589</t>
  </si>
  <si>
    <t xml:space="preserve">Beckhoff</t>
  </si>
  <si>
    <t xml:space="preserve">BK9000</t>
  </si>
  <si>
    <t xml:space="preserve">Ethernet interface module</t>
  </si>
  <si>
    <t xml:space="preserve">    Used good 
Will  Ship from our Boerne, TX Warehouse  </t>
  </si>
  <si>
    <t xml:space="preserve">83594</t>
  </si>
  <si>
    <t xml:space="preserve">KL9050</t>
  </si>
  <si>
    <t xml:space="preserve"> used beckhoff kl9050 plc module.  </t>
  </si>
  <si>
    <t xml:space="preserve">84213</t>
  </si>
  <si>
    <t xml:space="preserve">KL9020</t>
  </si>
  <si>
    <t xml:space="preserve">Ethernet interface</t>
  </si>
  <si>
    <t xml:space="preserve">
</t>
  </si>
  <si>
    <t xml:space="preserve">84379</t>
  </si>
  <si>
    <t xml:space="preserve">BELDEN 8219</t>
  </si>
  <si>
    <t xml:space="preserve">IC20</t>
  </si>
  <si>
    <t xml:space="preserve">BRAID R-58A/U</t>
  </si>
  <si>
    <t xml:space="preserve">TYPE 50
OHM E34972
WEIGHT:200 GR.
DIMENSION WITHOUT CABLE: 6 X 14 X 2,5 (H)
</t>
  </si>
  <si>
    <t xml:space="preserve">77095</t>
  </si>
  <si>
    <t xml:space="preserve">Bellows</t>
  </si>
  <si>
    <t xml:space="preserve">10.01.06.00878 </t>
  </si>
  <si>
    <t xml:space="preserve">Bellows suction cup 9mm, pack of 12</t>
  </si>
  <si>
    <t xml:space="preserve">77169</t>
  </si>
  <si>
    <t xml:space="preserve">Bimba Ultran</t>
  </si>
  <si>
    <t xml:space="preserve">US-1737.125-S</t>
  </si>
  <si>
    <t xml:space="preserve">Rodless Pneumatic Actuator</t>
  </si>
  <si>
    <t xml:space="preserve">   
Rodless Pneumatic Actuator
100 MAX Pressure
New in Box, Ships from our Boerne, TX Warehouse</t>
  </si>
  <si>
    <t xml:space="preserve">77170</t>
  </si>
  <si>
    <t xml:space="preserve">US-1734.125-S</t>
  </si>
  <si>
    <t xml:space="preserve">83862</t>
  </si>
  <si>
    <t xml:space="preserve">Brooks</t>
  </si>
  <si>
    <t xml:space="preserve">TT1ENR2-1</t>
  </si>
  <si>
    <t xml:space="preserve">Brooks robot Teach Pendant TT1ENR2-1-TVS-ES-Brooks8</t>
  </si>
  <si>
    <t xml:space="preserve">Brooks TT1ENR2-1 robot controller with cable, used, tested good
sold as-is</t>
  </si>
  <si>
    <t xml:space="preserve">84378</t>
  </si>
  <si>
    <t xml:space="preserve">CABLE</t>
  </si>
  <si>
    <t xml:space="preserve">CABLE
WEIGHT:400 GR. FOR THREE
</t>
  </si>
  <si>
    <t xml:space="preserve">80256</t>
  </si>
  <si>
    <t xml:space="preserve">CAJON</t>
  </si>
  <si>
    <t xml:space="preserve">SS-4-VC0</t>
  </si>
  <si>
    <t xml:space="preserve">FITTINGS</t>
  </si>
  <si>
    <t xml:space="preserve">13</t>
  </si>
  <si>
    <t xml:space="preserve">80258</t>
  </si>
  <si>
    <t xml:space="preserve">SS-8-VC0-4</t>
  </si>
  <si>
    <t xml:space="preserve">77154</t>
  </si>
  <si>
    <t xml:space="preserve">Cam York</t>
  </si>
  <si>
    <t xml:space="preserve">ST-17-08-153-01-154-01-0-00-C010(1)</t>
  </si>
  <si>
    <t xml:space="preserve">Centrifual Blower Motor 1/8hp 220V 0.65A 30 RPM</t>
  </si>
  <si>
    <t xml:space="preserve">Centrifugal Blower motor 1/8HP
220V 0.65A 50/60Hz
R.P.M. 3330/2870
</t>
  </si>
  <si>
    <t xml:space="preserve">84244</t>
  </si>
  <si>
    <t xml:space="preserve">Camloc</t>
  </si>
  <si>
    <t xml:space="preserve">RS-182</t>
  </si>
  <si>
    <t xml:space="preserve">GAS SPRING</t>
  </si>
  <si>
    <t xml:space="preserve">RS-182-4677-V/30-119856-32/99
WEIGHT: 200 GR.
DIMENSION: 3 X 3 X 42 (H)
FOR EACH</t>
  </si>
  <si>
    <t xml:space="preserve">52153</t>
  </si>
  <si>
    <t xml:space="preserve">Canon</t>
  </si>
  <si>
    <t xml:space="preserve">Chuck Tool</t>
  </si>
  <si>
    <t xml:space="preserve">Chuck Tool for EX3, EX4, i4, i5</t>
  </si>
  <si>
    <t xml:space="preserve">Chuck tool for maintenance EX3,ex4, I4, I5 scanner
S/N 142</t>
  </si>
  <si>
    <t xml:space="preserve">52262</t>
  </si>
  <si>
    <t xml:space="preserve">6736A</t>
  </si>
  <si>
    <t xml:space="preserve">reticle handling robot for i4, iW, i5, i5+, EX3, EX4, EX5, EX6</t>
  </si>
  <si>
    <t xml:space="preserve">Reticle handler complete with CCD reader, see picture for details</t>
  </si>
  <si>
    <t xml:space="preserve">52265</t>
  </si>
  <si>
    <t xml:space="preserve">video impedance adapter</t>
  </si>
  <si>
    <t xml:space="preserve">5 channel video impedance adapter</t>
  </si>
  <si>
    <t xml:space="preserve">Video swotch, video impedance adapter, 5 channels for Canon FPA3000 series, 
see pictures for details.</t>
  </si>
  <si>
    <t xml:space="preserve">52338</t>
  </si>
  <si>
    <t xml:space="preserve">BH8-2017-01</t>
  </si>
  <si>
    <t xml:space="preserve">IL3-CD-PCB for Canon FPA 3000 series iw i4 i5 ex3 ex4 ex5 ex6</t>
  </si>
  <si>
    <t xml:space="preserve">IL3-CD Board for FPA3000 Canon series for Canon FPA 3000 series iw i4 i5 
ex3 ex4 ex5 ex6</t>
  </si>
  <si>
    <t xml:space="preserve">52341</t>
  </si>
  <si>
    <t xml:space="preserve">BH8-1980-01</t>
  </si>
  <si>
    <t xml:space="preserve">EASRCD Board for Canon FPA 3000 series iw i4 i5 ex3 ex4 ex5 ex6</t>
  </si>
  <si>
    <t xml:space="preserve">EASRCD Board from Canon series</t>
  </si>
  <si>
    <t xml:space="preserve">52342</t>
  </si>
  <si>
    <t xml:space="preserve">BH8-1979-01</t>
  </si>
  <si>
    <t xml:space="preserve">EASLCD Board for Canon FPA 3000 series iw i4 i5 ex3 ex4 ex5 ex6</t>
  </si>
  <si>
    <t xml:space="preserve">EASLCD suitable for Canon FPA3000 Series  iw i4 i5 ex3 ex4 ex5 ex6</t>
  </si>
  <si>
    <t xml:space="preserve">52346</t>
  </si>
  <si>
    <t xml:space="preserve">BH8-2022-01, BG8-3369, BG4-8680</t>
  </si>
  <si>
    <t xml:space="preserve">EXP-CD Board for Canon FPA 3000 series iw i4 i5 ex3 ex4 ex5 ex6</t>
  </si>
  <si>
    <t xml:space="preserve">EXP-CD Board suitable for Canon FPA3000 series for Canon FPA 3000 series iw 
i4 i5 ex3 ex4 ex5 ex6</t>
  </si>
  <si>
    <t xml:space="preserve">52347</t>
  </si>
  <si>
    <t xml:space="preserve">BH8-1938-01BG4-9386 BG8-2694</t>
  </si>
  <si>
    <t xml:space="preserve">CD90-CD PCB assembly</t>
  </si>
  <si>
    <t xml:space="preserve">Board suitable for Canon FPA3000 series</t>
  </si>
  <si>
    <t xml:space="preserve">52348</t>
  </si>
  <si>
    <t xml:space="preserve">BH8-2065-02, BG4-8805, BG8-3375</t>
  </si>
  <si>
    <t xml:space="preserve">CD90-INTLK board for Canon FPA 3000 series iw i4 i5 ex3 ex4 ex5 ex6</t>
  </si>
  <si>
    <t xml:space="preserve">CD90-INTLK board siutable for Canon FPA3000 series, (P/N BH8-2065-02, 
BG4-8805, BG8-3375</t>
  </si>
  <si>
    <t xml:space="preserve">52360</t>
  </si>
  <si>
    <t xml:space="preserve">Zenith ZPS-250</t>
  </si>
  <si>
    <t xml:space="preserve">Multiple voltage power supply 250Watts</t>
  </si>
  <si>
    <t xml:space="preserve">Multiple voltage power supply, submodule on Canon FPA3000 series</t>
  </si>
  <si>
    <t xml:space="preserve">52365</t>
  </si>
  <si>
    <t xml:space="preserve">Shimaden SR25-2P-N-00699609</t>
  </si>
  <si>
    <t xml:space="preserve">PDI CONTROLLER for Canon FPA 3000 series iw i4 i5 ex3 ex4 ex5 ex6</t>
  </si>
  <si>
    <t xml:space="preserve">Temperature controller that fits in Canon FPA3000 series
canon pn y75-1143-000</t>
  </si>
  <si>
    <t xml:space="preserve">52366</t>
  </si>
  <si>
    <t xml:space="preserve">Temperature controller that fits ino Canon FPA3000 series
CANON P /N Y75-1143-000</t>
  </si>
  <si>
    <t xml:space="preserve">52367</t>
  </si>
  <si>
    <t xml:space="preserve">Chino ES-600</t>
  </si>
  <si>
    <t xml:space="preserve">Chart Recorder for Canon FPA 3000 series iw i4 i5 ex3 ex4 ex5 ex6</t>
  </si>
  <si>
    <t xml:space="preserve">Chart recorder suitable for Canon FPA3000 series, see pictures for details. 
see this link for technical details: chino.co.jp/english/products/06_ES.htm</t>
  </si>
  <si>
    <t xml:space="preserve">52379</t>
  </si>
  <si>
    <t xml:space="preserve">CANON</t>
  </si>
  <si>
    <t xml:space="preserve">FUJITSU DENSO 4247-E924</t>
  </si>
  <si>
    <t xml:space="preserve">1ch power supply module for Canon FPA 3000 series iw i4 i5 ex3 ex4 ex5 ex6</t>
  </si>
  <si>
    <t xml:space="preserve">1 channel power supply module, 24V 10A out</t>
  </si>
  <si>
    <t xml:space="preserve">52380</t>
  </si>
  <si>
    <t xml:space="preserve">Fujitsu Denso 4247-E924</t>
  </si>
  <si>
    <t xml:space="preserve">52381</t>
  </si>
  <si>
    <t xml:space="preserve">52382</t>
  </si>
  <si>
    <t xml:space="preserve">FUJITU DENSO 4247-E924</t>
  </si>
  <si>
    <t xml:space="preserve">1ch power supply module for  i4, iW, i5, i5+, EX3, EX4, EX5, EX6</t>
  </si>
  <si>
    <t xml:space="preserve">1 channel power supply module, 24V 10A out.
For models i4, iW, i5, i5+, EX3, EX4, EX5, EX6</t>
  </si>
  <si>
    <t xml:space="preserve">52384</t>
  </si>
  <si>
    <t xml:space="preserve">52446</t>
  </si>
  <si>
    <t xml:space="preserve">Fujitsu Denso 4249-E922</t>
  </si>
  <si>
    <t xml:space="preserve">4 channel power supply module for Canon FPA 3000 series iw i4 i5 ex3 ex4 ex5 ex6</t>
  </si>
  <si>
    <t xml:space="preserve">4 channels power supply module 12V-1.5A each</t>
  </si>
  <si>
    <t xml:space="preserve">52447</t>
  </si>
  <si>
    <t xml:space="preserve">Fujitsu Denso 4249-E923</t>
  </si>
  <si>
    <t xml:space="preserve">4 channels power supply module 15V-1.5A each</t>
  </si>
  <si>
    <t xml:space="preserve">52448</t>
  </si>
  <si>
    <t xml:space="preserve">FUJITSU DENSO 4248-E922</t>
  </si>
  <si>
    <t xml:space="preserve">2 channels power supply module for canon fpa 3000 series </t>
  </si>
  <si>
    <t xml:space="preserve">2 channels power supply module, both channel 12V-8A</t>
  </si>
  <si>
    <t xml:space="preserve">52450</t>
  </si>
  <si>
    <t xml:space="preserve">Fuji Denso 4248-E921</t>
  </si>
  <si>
    <t xml:space="preserve">2 channels power supply module for Canon FPA 3000 series iw i4 i5 ex3 ex4 ex5 ex6</t>
  </si>
  <si>
    <t xml:space="preserve">2 channels power supply module both ch 5V-20A</t>
  </si>
  <si>
    <t xml:space="preserve">53020</t>
  </si>
  <si>
    <t xml:space="preserve">Fujitsu denso 4250-E921</t>
  </si>
  <si>
    <t xml:space="preserve">Hi-Voltage power supply for Canon FPA 3000 series iw i4 i5 ex3 ex4 ex5 ex6</t>
  </si>
  <si>
    <t xml:space="preserve">4 OUT channels 220-380VDC, 2,5KW</t>
  </si>
  <si>
    <t xml:space="preserve">53021</t>
  </si>
  <si>
    <t xml:space="preserve">Fujitsu Denso 4250-E921</t>
  </si>
  <si>
    <t xml:space="preserve">4 channels Hi voltage power supply 220-380VDC-2.5KW</t>
  </si>
  <si>
    <t xml:space="preserve">53023</t>
  </si>
  <si>
    <t xml:space="preserve">4 channels high voltage power supply, 220-380VDC, 2.5KW</t>
  </si>
  <si>
    <t xml:space="preserve">53032</t>
  </si>
  <si>
    <t xml:space="preserve">Omron APR-S</t>
  </si>
  <si>
    <t xml:space="preserve">Reverse Phase Relay for Canon FPA 3000 series iw i4 i5 ex3 ex4 ex5 ex6</t>
  </si>
  <si>
    <t xml:space="preserve">Reverse Phase Relay, see picture for details for Canon FPA 3000 series iw 
i4 i5 ex3 ex4 ex5 ex6</t>
  </si>
  <si>
    <t xml:space="preserve">53041</t>
  </si>
  <si>
    <t xml:space="preserve">Wafer Cassette holder for FPA 3000 SERIES iw i4 i5 ex3 ex4 ex5 ex6</t>
  </si>
  <si>
    <t xml:space="preserve">8" cassette holder, see pictures for details</t>
  </si>
  <si>
    <t xml:space="preserve">53042</t>
  </si>
  <si>
    <t xml:space="preserve">FPA 3000 series</t>
  </si>
  <si>
    <t xml:space="preserve">Cassette holder for Canon FPA 3000 series iw i4 i5 ex3 ex4 ex5 ex6</t>
  </si>
  <si>
    <t xml:space="preserve">8" Cassette holder, see pictures for details</t>
  </si>
  <si>
    <t xml:space="preserve">53045</t>
  </si>
  <si>
    <t xml:space="preserve">Fuji Electric PE-LA 5 D</t>
  </si>
  <si>
    <t xml:space="preserve">Inductive Linear Sensor for Canon FPA 3000 series iw i4 i5 ex3 ex4 ex5 ex6</t>
  </si>
  <si>
    <t xml:space="preserve">Inductive linear sensor module for Canon FPA 3000 series iw i4 i5 ex3 ex4 
ex5 ex6</t>
  </si>
  <si>
    <t xml:space="preserve">53046</t>
  </si>
  <si>
    <t xml:space="preserve">inductive linear sensor module for Canon FPA 3000 series iw i4 i5 ex3 ex4 
ex5 ex6</t>
  </si>
  <si>
    <t xml:space="preserve">53047</t>
  </si>
  <si>
    <t xml:space="preserve">53049</t>
  </si>
  <si>
    <t xml:space="preserve">BH8-1768-02</t>
  </si>
  <si>
    <t xml:space="preserve">Library Sub Board for Canon FPA 3000 series iw i4 i5 ex3 ex4 ex5 ex6</t>
  </si>
  <si>
    <t xml:space="preserve">Library brd suitable for Canon FPA3000 series (P/N BH8-1768-02, BG4-8194)</t>
  </si>
  <si>
    <t xml:space="preserve">53050</t>
  </si>
  <si>
    <t xml:space="preserve">BH8-1818-01</t>
  </si>
  <si>
    <t xml:space="preserve">LD/PD board for Canon FPA 3000 series iw i4 i5 ex3 ex4 ex5 ex6</t>
  </si>
  <si>
    <t xml:space="preserve">LD/PD board suitable for Canon FPA3000 series (P/N BH8-1818-01, BG4-6789)</t>
  </si>
  <si>
    <t xml:space="preserve">53056</t>
  </si>
  <si>
    <t xml:space="preserve">BG9-4757, BH8--1069-01</t>
  </si>
  <si>
    <t xml:space="preserve">AF DRV board for Canon FPA 1550 series</t>
  </si>
  <si>
    <t xml:space="preserve">AF driver board from Canon 1550 MarkIV series</t>
  </si>
  <si>
    <t xml:space="preserve">53057</t>
  </si>
  <si>
    <t xml:space="preserve">BG9-4760, BG83111, BH8-1071-02</t>
  </si>
  <si>
    <t xml:space="preserve">SH/RH board for Canon FPA 1550</t>
  </si>
  <si>
    <t xml:space="preserve">SH/RH board suitable to Canon 1550MarkIV series</t>
  </si>
  <si>
    <t xml:space="preserve">53058</t>
  </si>
  <si>
    <t xml:space="preserve">BG9-4761, BG8-3112, BH8-1071-01</t>
  </si>
  <si>
    <t xml:space="preserve">SH/RH board FOR CANON FPA SERIES STEPPERS</t>
  </si>
  <si>
    <t xml:space="preserve">SH/RH board suitable for Canon FPA SERIES</t>
  </si>
  <si>
    <t xml:space="preserve">53059</t>
  </si>
  <si>
    <t xml:space="preserve">BH8-1073-01, BG9-4763, BG8-3114</t>
  </si>
  <si>
    <t xml:space="preserve">PA SENSER board</t>
  </si>
  <si>
    <t xml:space="preserve">PA SENSER board, suitable FOR Canon 1550MarkIV series.
REV D
SENSOR V1.0 4J BH6-1240</t>
  </si>
  <si>
    <t xml:space="preserve">53060</t>
  </si>
  <si>
    <t xml:space="preserve">BG9-4764, BH8-1074-01</t>
  </si>
  <si>
    <t xml:space="preserve">PA CCD board for Canon FPA series steppers</t>
  </si>
  <si>
    <t xml:space="preserve">PA CCD board, suitable for Canon 1550MarkIV series</t>
  </si>
  <si>
    <t xml:space="preserve">53061</t>
  </si>
  <si>
    <t xml:space="preserve">BG9-4762, BG8-3113, BH8-1072-01</t>
  </si>
  <si>
    <t xml:space="preserve">PA STAGE board for Canon 1550MarkIV series</t>
  </si>
  <si>
    <t xml:space="preserve">PA STAGE board suitable for Canon 1550MarkIV series</t>
  </si>
  <si>
    <t xml:space="preserve">53062</t>
  </si>
  <si>
    <t xml:space="preserve">BG9-4758, BG8-3109, BH8-1070-02</t>
  </si>
  <si>
    <t xml:space="preserve">SC/RC board for Canon FPA series steppers</t>
  </si>
  <si>
    <t xml:space="preserve">SC/RC board, fits into Canon 1550MarkIV series.
</t>
  </si>
  <si>
    <t xml:space="preserve">53063</t>
  </si>
  <si>
    <t xml:space="preserve">BG9-4759, BG8-3110, BH8-1070-02</t>
  </si>
  <si>
    <t xml:space="preserve">SC/RC board for Canon fpa</t>
  </si>
  <si>
    <t xml:space="preserve">SC/RC board, fits into Canon FPA SERIES</t>
  </si>
  <si>
    <t xml:space="preserve">53066</t>
  </si>
  <si>
    <t xml:space="preserve">BG4-6365</t>
  </si>
  <si>
    <t xml:space="preserve">PPC Pellicle Particle Checker Unit for FPA3000 series stepper  iw i4 i5 ex3 ex4 ex5 ex6</t>
  </si>
  <si>
    <t xml:space="preserve">Complete subassembly of Pellicle Particle Checker, Boards inside P/N 
BG9-5989, BH8-1843-02, BG8-2693, suitable to work with Canon FPA3000 series</t>
  </si>
  <si>
    <t xml:space="preserve">53074</t>
  </si>
  <si>
    <t xml:space="preserve">FPA 3000 series extended reticle library</t>
  </si>
  <si>
    <t xml:space="preserve">extended reticle library</t>
  </si>
  <si>
    <t xml:space="preserve">6 inch</t>
  </si>
  <si>
    <t xml:space="preserve">Extended reticle library. Compatible with Canon EX series, i4, i5, i5+, 
i5++</t>
  </si>
  <si>
    <t xml:space="preserve">80249</t>
  </si>
  <si>
    <t xml:space="preserve">BG4-7001</t>
  </si>
  <si>
    <t xml:space="preserve">BH8-1837-01 PCB</t>
  </si>
  <si>
    <t xml:space="preserve">80253</t>
  </si>
  <si>
    <t xml:space="preserve">FPA1550 MK4 (Spares)</t>
  </si>
  <si>
    <t xml:space="preserve">Targetting lenses for Canon Stepper qty 2</t>
  </si>
  <si>
    <t xml:space="preserve">qty 2 lenses as shown in the photos, from a Canon FPA 1550 Mark IV stepper.
Will ship to you from our warehouse in Avezzano (AQ) 67051 Italy.</t>
  </si>
  <si>
    <t xml:space="preserve">84412</t>
  </si>
  <si>
    <t xml:space="preserve">FPA 1550 Mark IV (Spares)</t>
  </si>
  <si>
    <t xml:space="preserve">Wafer transfer arm INL-WS1 for CANON FPA 1550 MARK 4</t>
  </si>
  <si>
    <t xml:space="preserve">WEIGHT: KG.2,2
DIMENSION: 36 X 31 X 10 (H)</t>
  </si>
  <si>
    <t xml:space="preserve">84774</t>
  </si>
  <si>
    <t xml:space="preserve">Chuck, 8 inch</t>
  </si>
  <si>
    <t xml:space="preserve">Wafer Chuck for EX3, EX4, i4, i5</t>
  </si>
  <si>
    <t xml:space="preserve">Chuck FOR 8 INCH compatible with Canon  EX3,ex4, I4, I5 scanner
</t>
  </si>
  <si>
    <t xml:space="preserve">102059</t>
  </si>
  <si>
    <t xml:space="preserve">FPA 3000 SERIES i4 i5 EX3 EX4 EX5 EX6</t>
  </si>
  <si>
    <t xml:space="preserve">Various Spare Parts and lenses  for Canon FPA-3000 Series</t>
  </si>
  <si>
    <t xml:space="preserve">27</t>
  </si>
  <si>
    <t xml:space="preserve">All articles are stored in our warehouse in Avezzano, Italy
Manufacturer
Model
Description
Quantity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</si>
  <si>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 xml:space="preserve">103739</t>
  </si>
  <si>
    <t xml:space="preserve">BG4-6746 BH8-1822-01 BG8-2683</t>
  </si>
  <si>
    <t xml:space="preserve">WF/RC IF PCB FOR CANON I-LINE STEPPERS</t>
  </si>
  <si>
    <t xml:space="preserve">-Canon BH8-1822-01 BG4-6746 WF/RC-IF BG8-2683 PCB</t>
  </si>
  <si>
    <t xml:space="preserve">103741</t>
  </si>
  <si>
    <t xml:space="preserve">ROCKY KS-112</t>
  </si>
  <si>
    <t xml:space="preserve">SCSI EXT PCB FOR CANON FPA  SERIES I-LINE STEPPERS</t>
  </si>
  <si>
    <t xml:space="preserve">-Canon / Rocky KS-112 SCSI EXT PCB
Also marked with the following markings:-
DS3695
6416
665C0475</t>
  </si>
  <si>
    <t xml:space="preserve">106205</t>
  </si>
  <si>
    <t xml:space="preserve">FPA3000 EX3 (Spares)</t>
  </si>
  <si>
    <t xml:space="preserve">Complete Illuminator Assembly</t>
  </si>
  <si>
    <t xml:space="preserve">The complete illuminator assembly for a Canon FPA3000 EX3 DUV scanner.
Removed from a working tool using the OEM proceedures.
THE MAIN PARTS INCLUDED IN THIS ASSEMBLY ARE:
Cond. lens
Fly lens
Masking blade
2nd zoom lens
2nd cond lens
Cool mirrors back and front x2
C- lens on front</t>
  </si>
  <si>
    <t xml:space="preserve">106229</t>
  </si>
  <si>
    <t xml:space="preserve">BG4-8595</t>
  </si>
  <si>
    <t xml:space="preserve">FPA 3000 series, iA scope objective lens unit, RIGHT</t>
  </si>
  <si>
    <t xml:space="preserve">see attached photos for details</t>
  </si>
  <si>
    <t xml:space="preserve">106230</t>
  </si>
  <si>
    <t xml:space="preserve">BG4-8594</t>
  </si>
  <si>
    <t xml:space="preserve">FPA 3000 SERIES iA scope objective lens unit, Left</t>
  </si>
  <si>
    <t xml:space="preserve">106231</t>
  </si>
  <si>
    <t xml:space="preserve">BG4-85??</t>
  </si>
  <si>
    <t xml:space="preserve">FPA 3000 series iA scope relay lens unit, Right</t>
  </si>
  <si>
    <t xml:space="preserve">106232</t>
  </si>
  <si>
    <t xml:space="preserve">BG4-8599</t>
  </si>
  <si>
    <t xml:space="preserve">FPA 3000 series iA scope shutter unit</t>
  </si>
  <si>
    <t xml:space="preserve">106233</t>
  </si>
  <si>
    <t xml:space="preserve">FPA 3000 EX3/4/5/6 (Spares)</t>
  </si>
  <si>
    <t xml:space="preserve">FPA 3000 EX series iA scope lens unit</t>
  </si>
  <si>
    <t xml:space="preserve">106234</t>
  </si>
  <si>
    <t xml:space="preserve">BG4-8601</t>
  </si>
  <si>
    <t xml:space="preserve">Electro-Optical part for FPA 3000 EX series iA scope</t>
  </si>
  <si>
    <t xml:space="preserve">106235</t>
  </si>
  <si>
    <t xml:space="preserve">iA scope for FPA 3000 Ex4,5,6 (Spares)</t>
  </si>
  <si>
    <t xml:space="preserve">Texas Instruments MC780P CCD EX Camera (Left)</t>
  </si>
  <si>
    <t xml:space="preserve">106236</t>
  </si>
  <si>
    <t xml:space="preserve">Texas Instruments MC780P CCD EX Camera (Right)</t>
  </si>
  <si>
    <t xml:space="preserve">see attached photos for details
includes mounting flange as shown in the photos</t>
  </si>
  <si>
    <t xml:space="preserve">106237</t>
  </si>
  <si>
    <t xml:space="preserve">Issoku FG199 lead screw</t>
  </si>
  <si>
    <t xml:space="preserve">106238</t>
  </si>
  <si>
    <t xml:space="preserve">BG4-8597</t>
  </si>
  <si>
    <t xml:space="preserve">Electro-optical assembly from iA scope for FPA 3000 Ex4,5,6</t>
  </si>
  <si>
    <t xml:space="preserve">see attached photos for details
 </t>
  </si>
  <si>
    <t xml:space="preserve">108968</t>
  </si>
  <si>
    <t xml:space="preserve">FPA3000 EX3/ i5 (Spares)</t>
  </si>
  <si>
    <t xml:space="preserve">Masking Blade Assembly</t>
  </si>
  <si>
    <t xml:space="preserve">Making blade assembly for a Canon FPA3000 EX3 DUV scanner. Also compatible 
with Canon FPA 3000 i5
Removed from a working tool using the OEM proceedures.
 </t>
  </si>
  <si>
    <t xml:space="preserve">109091</t>
  </si>
  <si>
    <t xml:space="preserve">BG3-1045</t>
  </si>
  <si>
    <t xml:space="preserve">REF-MEM (RT) PCB for Canon FPA 5000 ES2, 3 etc.</t>
  </si>
  <si>
    <t xml:space="preserve">Will ship to you from our NAPOLI 80123 ITALY office.</t>
  </si>
  <si>
    <t xml:space="preserve">109092</t>
  </si>
  <si>
    <t xml:space="preserve">BG5-1262</t>
  </si>
  <si>
    <t xml:space="preserve">MLE-IF2 PCB for Canon FPA 5000 ES2, 3 etc.</t>
  </si>
  <si>
    <t xml:space="preserve">WILL SHIP FROM OUR NAPOLI, 80123 ITALY OFFICE</t>
  </si>
  <si>
    <t xml:space="preserve">109094</t>
  </si>
  <si>
    <t xml:space="preserve">BG3-3831</t>
  </si>
  <si>
    <t xml:space="preserve">RT-DSP PCB for Canon FPA 5000 ES2, 3 etc.</t>
  </si>
  <si>
    <t xml:space="preserve">2 weeks</t>
  </si>
  <si>
    <t xml:space="preserve">Will ship to you from our Napoli, italy 80123 warehouse.
Lead time: 2 ARO</t>
  </si>
  <si>
    <t xml:space="preserve">109098</t>
  </si>
  <si>
    <t xml:space="preserve">BY8-6168-4E0</t>
  </si>
  <si>
    <t xml:space="preserve">Canon FPA3000 EX3 Command Guide - operational manual</t>
  </si>
  <si>
    <t xml:space="preserve">Manual</t>
  </si>
  <si>
    <t xml:space="preserve">ORIGINAL CANON MANUAL ON CLEANROOM PAPER.
WILL SHIP TO YOUR FROM OUR WAREHOUSE IN AVEZZANO 67051 ITALY</t>
  </si>
  <si>
    <t xml:space="preserve">109099</t>
  </si>
  <si>
    <t xml:space="preserve">BY8-4615-0E0</t>
  </si>
  <si>
    <t xml:space="preserve">Canon FPA3000 EX3 Maintenance Guide</t>
  </si>
  <si>
    <t xml:space="preserve">109100</t>
  </si>
  <si>
    <t xml:space="preserve">BY8-6168-1E0</t>
  </si>
  <si>
    <t xml:space="preserve">Canon FPA3000 EX3 Operation Guide - operational manual</t>
  </si>
  <si>
    <t xml:space="preserve">109101</t>
  </si>
  <si>
    <t xml:space="preserve">BY8-6168-2E0</t>
  </si>
  <si>
    <t xml:space="preserve">Canon FPA3000 EX3 Parameter Guide 1 - operational manual</t>
  </si>
  <si>
    <t xml:space="preserve">109102</t>
  </si>
  <si>
    <t xml:space="preserve">BY8-6168-3E0</t>
  </si>
  <si>
    <t xml:space="preserve">Canon FPA3000 EX3 Parameter Guide 2 - operational manual</t>
  </si>
  <si>
    <t xml:space="preserve">109103</t>
  </si>
  <si>
    <t xml:space="preserve">BY8-6168-5E0</t>
  </si>
  <si>
    <t xml:space="preserve">Canon FPA3000 EX3 Reticle Guide2 - operational manual</t>
  </si>
  <si>
    <t xml:space="preserve">83551</t>
  </si>
  <si>
    <t xml:space="preserve">Celerity</t>
  </si>
  <si>
    <t xml:space="preserve">UFC-1660</t>
  </si>
  <si>
    <t xml:space="preserve">MFC C2F6 5SLPM</t>
  </si>
  <si>
    <t xml:space="preserve">Used UFC-1660 with calibration data from 2009
RNG: 5SLPM
Gas: C2F6
includes port for monitoring via PC.
See photos.
</t>
  </si>
  <si>
    <t xml:space="preserve">77190</t>
  </si>
  <si>
    <t xml:space="preserve">Centrotherm</t>
  </si>
  <si>
    <t xml:space="preserve">Quartz Door</t>
  </si>
  <si>
    <t xml:space="preserve">Centrotherm/semco(?) Quartz Door, new</t>
  </si>
  <si>
    <t xml:space="preserve">New in the box, like new
Centrotherm quartz door, believed to have been made by Semco Engineering
From our 10MW Solar line, located in Boerne, TX
 </t>
  </si>
  <si>
    <t xml:space="preserve">83874</t>
  </si>
  <si>
    <t xml:space="preserve">CKD</t>
  </si>
  <si>
    <t xml:space="preserve">M4SB080-M5</t>
  </si>
  <si>
    <t xml:space="preserve">AHM-850 SOLENOID VALVE</t>
  </si>
  <si>
    <t xml:space="preserve">D3-7-3
VOLTS: DC24V
WEIGHT: 250 GR.
DIMENSION: 10 CM. X 10 CM. X 7,5 CM. (H) FOR EACH
</t>
  </si>
  <si>
    <t xml:space="preserve">83870</t>
  </si>
  <si>
    <t xml:space="preserve">CKD CYCLINDER</t>
  </si>
  <si>
    <t xml:space="preserve">CSD2-L-32-20</t>
  </si>
  <si>
    <t xml:space="preserve">CYLYNDER</t>
  </si>
  <si>
    <t xml:space="preserve">0</t>
  </si>
  <si>
    <t xml:space="preserve">CKD CYLINDER
WEIGHT: 400 GR.
DIMENSION:5 CM. X 5 CM. X 6,5 CM.(H)</t>
  </si>
  <si>
    <t xml:space="preserve">83871</t>
  </si>
  <si>
    <t xml:space="preserve">CKD CYLINDER
WEIGHT: 150 GR.
DIMENSION:3 CM. X 3 CM. X 7 CM.(H)</t>
  </si>
  <si>
    <t xml:space="preserve">21122</t>
  </si>
  <si>
    <t xml:space="preserve">CLEAN ROOM TABLE</t>
  </si>
  <si>
    <t xml:space="preserve">CLEANROOM TABLE</t>
  </si>
  <si>
    <t xml:space="preserve">STEEL CLEANROOM TABLE</t>
  </si>
  <si>
    <t xml:space="preserve">DIMS: 50CM X 90CM X 60 CM (HEIGHT)
WEIGHT: ABOUT 20 KG
HAS AN EARTH POINT
LOCATED IN AVEZZANO, ITALY. Looks really post-industrial IMHO.</t>
  </si>
  <si>
    <t xml:space="preserve">53025</t>
  </si>
  <si>
    <t xml:space="preserve">COMPUMOTOR</t>
  </si>
  <si>
    <t xml:space="preserve">M57-51</t>
  </si>
  <si>
    <t xml:space="preserve">Lead screw</t>
  </si>
  <si>
    <t xml:space="preserve">Stepping motor complete with Lead screw/shaft (brass holder P/N 655 026035 
00)</t>
  </si>
  <si>
    <t xml:space="preserve">82179</t>
  </si>
  <si>
    <t xml:space="preserve">Concoa</t>
  </si>
  <si>
    <t xml:space="preserve">806 6530</t>
  </si>
  <si>
    <t xml:space="preserve">Singe stage Oxygen regulator valve w/ guage</t>
  </si>
  <si>
    <t xml:space="preserve">   Brand new in the box, Concoa Oxygen regulator with valve and guage
single stage
CGA 540
200 PSI
sold as-is, NOS
</t>
  </si>
  <si>
    <t xml:space="preserve">21665</t>
  </si>
  <si>
    <t xml:space="preserve">CONDOR</t>
  </si>
  <si>
    <t xml:space="preserve">HCC15 3A +</t>
  </si>
  <si>
    <t xml:space="preserve">POWER SUPPLY UNIT FOR KLA 7700 SURFSCAN</t>
  </si>
  <si>
    <t xml:space="preserve">I/P 100/120 230/240V OP +/- 15V 3A OR +/-12V 3.4 A 30 day return warranty</t>
  </si>
  <si>
    <t xml:space="preserve">84021</t>
  </si>
  <si>
    <t xml:space="preserve">Condor</t>
  </si>
  <si>
    <t xml:space="preserve">B24-1.2</t>
  </si>
  <si>
    <t xml:space="preserve">dc power supply</t>
  </si>
  <si>
    <t xml:space="preserve">Input: 115V A/C Output: 24V DC at 1.2 AMPS</t>
  </si>
  <si>
    <t xml:space="preserve">13143</t>
  </si>
  <si>
    <t xml:space="preserve">COSEL</t>
  </si>
  <si>
    <t xml:space="preserve">MMC100-2</t>
  </si>
  <si>
    <t xml:space="preserve">IN ORIGINAL PACKAGING
SWITCHING REGULATOR
PIN: 142W MAX
IN: 100-120 V AC
47-440 Hz
2.4 A
2 PIECES
WEIGHT FOR EACH : 1 KG.
DIMENSION : 22 CM. X 10 CM. X 6 CM. (H)</t>
  </si>
  <si>
    <t xml:space="preserve">78638</t>
  </si>
  <si>
    <t xml:space="preserve">Credence</t>
  </si>
  <si>
    <t xml:space="preserve">Duo SX (Spare Parts)</t>
  </si>
  <si>
    <t xml:space="preserve">SPARE PARTS FROM AUTOMATED TEST SYSTEM</t>
  </si>
  <si>
    <t xml:space="preserve">-A set of boards only which came from a Credence Duo SX test system
Warehoused in Boerne, TX, 78006 USA..
Can be inspected by appointment
Please refer to the attached photos for details.
-Includes service manual , Duo and Logic 100 test system PN 071-1022-01.
-Includes Wavecrest Digital Time System
-Power supplies:: Astec</t>
  </si>
  <si>
    <t xml:space="preserve">80211</t>
  </si>
  <si>
    <t xml:space="preserve">Duo SX PC</t>
  </si>
  <si>
    <t xml:space="preserve">Credence Duo SX Main PC</t>
  </si>
  <si>
    <t xml:space="preserve">Removed from working system, in Texas warehouse
This is the main Credence Duo PC that was removed from a workingi Credence 
Duo PC, and probably has the software on it. Includes main PC as shown 
along with a iomega Jazz 2GB backup drive installed in PC
Powers up, see photos with lights next to connectors, and CD-ROM shows 
power.
This is all we can determine.
</t>
  </si>
  <si>
    <t xml:space="preserve">80269</t>
  </si>
  <si>
    <t xml:space="preserve">671-4283-01</t>
  </si>
  <si>
    <t xml:space="preserve">Duo SX ROM Sequencer TPI/PD</t>
  </si>
  <si>
    <t xml:space="preserve">P.C.B.for immediate sale.
De-installed from a working system. Located at our Avezzano 67051 Italy 
warehouse.</t>
  </si>
  <si>
    <t xml:space="preserve">80270</t>
  </si>
  <si>
    <t xml:space="preserve">671-4331-01</t>
  </si>
  <si>
    <t xml:space="preserve">DUO SX ROM Sequencer PCB</t>
  </si>
  <si>
    <t xml:space="preserve">Credence Duo SX P.C.B.for immediate sale.
De-installed from a working system. Located at our Avezzano 67051 Italy 
warehouse.</t>
  </si>
  <si>
    <t xml:space="preserve">80271</t>
  </si>
  <si>
    <t xml:space="preserve">670-9426-05</t>
  </si>
  <si>
    <t xml:space="preserve">DUO SX Controller I/O PCB</t>
  </si>
  <si>
    <t xml:space="preserve">Controller I/O Board, removed from working tester.
P.C.B.for immediate sale.
De-installed from a working system. Located at our Avezzano 67051 Italy 
warehouse.</t>
  </si>
  <si>
    <t xml:space="preserve">80272</t>
  </si>
  <si>
    <t xml:space="preserve">671-0693-04</t>
  </si>
  <si>
    <t xml:space="preserve">Duo SX DMA2 Controller PCB</t>
  </si>
  <si>
    <t xml:space="preserve">DMA2 Controller for Credence Duo SX Tester
P.C.B.for immediate sale.
De-installed from a working system. Located at our Avezzano 67051 Italy 
warehouse.</t>
  </si>
  <si>
    <t xml:space="preserve">80273</t>
  </si>
  <si>
    <t xml:space="preserve">671-4043-01</t>
  </si>
  <si>
    <t xml:space="preserve">DUO SX FUNCTIONAL TEST CONTROLLER PCB</t>
  </si>
  <si>
    <t xml:space="preserve">Credence Duo SX Test controller board for immediate sale.
De-installed from a working system. Located at our Avezzano 67051 Italy 
warehouse.
 </t>
  </si>
  <si>
    <t xml:space="preserve">80274</t>
  </si>
  <si>
    <t xml:space="preserve">671-4098-952707</t>
  </si>
  <si>
    <t xml:space="preserve">DUO SX Master Clock Dist.</t>
  </si>
  <si>
    <t xml:space="preserve">Credence Duo SX Duo Logic 100 board</t>
  </si>
  <si>
    <t xml:space="preserve">80311</t>
  </si>
  <si>
    <t xml:space="preserve">671-4127-00</t>
  </si>
  <si>
    <t xml:space="preserve">Scan Memory</t>
  </si>
  <si>
    <t xml:space="preserve">15</t>
  </si>
  <si>
    <t xml:space="preserve">Scan Memory board, removed from working Credence Duo SX Tester.
QTY 15 AVAILABLE.
LOCATION: AVEZZANO 67051 ITALY</t>
  </si>
  <si>
    <t xml:space="preserve">80312</t>
  </si>
  <si>
    <t xml:space="preserve">671-4359-00</t>
  </si>
  <si>
    <t xml:space="preserve">DPAC Parallel Pattern Memory</t>
  </si>
  <si>
    <t xml:space="preserve">35</t>
  </si>
  <si>
    <t xml:space="preserve">Credence Duo SX DPAC Parallel Pattern Memory card, removed from working 
system.
total qty 33 available.
location: Avezzano 67051 Italy</t>
  </si>
  <si>
    <t xml:space="preserve">80313</t>
  </si>
  <si>
    <t xml:space="preserve">672-4359-00</t>
  </si>
  <si>
    <t xml:space="preserve">80314</t>
  </si>
  <si>
    <t xml:space="preserve">672-6051-03</t>
  </si>
  <si>
    <t xml:space="preserve">Support Module Interface PCB for a Credence Duo tester</t>
  </si>
  <si>
    <t xml:space="preserve">Credence Duo SX Support Module Interface board, removed from working tester
also have -03 version
Location: Avezzano 67051 Italy</t>
  </si>
  <si>
    <t xml:space="preserve">80316</t>
  </si>
  <si>
    <t xml:space="preserve">671-4270-03</t>
  </si>
  <si>
    <t xml:space="preserve">Capture Processor</t>
  </si>
  <si>
    <t xml:space="preserve">Credence Duo SX Capture Processor board, removed from working system
Ships Fedex from our Boerne, TX 78006 warehouse.
</t>
  </si>
  <si>
    <t xml:space="preserve">80317</t>
  </si>
  <si>
    <t xml:space="preserve">671-2119-00</t>
  </si>
  <si>
    <t xml:space="preserve">Analog Support Air flow Bus Grant PCB , for Credence DUO tester</t>
  </si>
  <si>
    <t xml:space="preserve">Credence Analog Support Air Flow / Bus Grant PCB.
REMOVED FROM A WORKING SYSTEM.
U4700 U6700
   </t>
  </si>
  <si>
    <t xml:space="preserve">80318</t>
  </si>
  <si>
    <t xml:space="preserve">671-4155-05</t>
  </si>
  <si>
    <t xml:space="preserve">Analog Support Module VHF PCB for Credence Duo Tester</t>
  </si>
  <si>
    <t xml:space="preserve">Credence VHF Analog support card, Credence Duo DuoSX Logic 100 systems.
De-installed from a working system. Located at our Avezzano 67051 Italy 
warehouse.</t>
  </si>
  <si>
    <t xml:space="preserve">80320</t>
  </si>
  <si>
    <t xml:space="preserve">671-4351-00</t>
  </si>
  <si>
    <t xml:space="preserve">Intersegment Communications Connector</t>
  </si>
  <si>
    <t xml:space="preserve">Credence Duo SX Intersegment Communications Connector, removed from working 
tester.
Ships FEDEX from our Boerne, TX 78006 warehouse
</t>
  </si>
  <si>
    <t xml:space="preserve">81829</t>
  </si>
  <si>
    <t xml:space="preserve">202-2000-00</t>
  </si>
  <si>
    <t xml:space="preserve">Credence Duo SX controller</t>
  </si>
  <si>
    <t xml:space="preserve">Removed from working system, in Texas warehouse
This is the main Credence tester controller with cables.  
Ships from our Boerne, TX Warehouse</t>
  </si>
  <si>
    <t xml:space="preserve">81864</t>
  </si>
  <si>
    <t xml:space="preserve">671-4098-02</t>
  </si>
  <si>
    <t xml:space="preserve">DUO SX Master Clock Dist. PCB</t>
  </si>
  <si>
    <t xml:space="preserve">Credence Duo SX Clock Dist Board
S9-4006-00671-4098-02
Has Techtrol M4001-1000J onboard.</t>
  </si>
  <si>
    <t xml:space="preserve">81866</t>
  </si>
  <si>
    <t xml:space="preserve">671-4635-01</t>
  </si>
  <si>
    <t xml:space="preserve">Testhead connector PCB  board, from a Credence Duo SX test system</t>
  </si>
  <si>
    <t xml:space="preserve">Credence Duo SX board,
De-installed from a working system. Located at our Avezzano 67051 Italy 
warehouse.</t>
  </si>
  <si>
    <t xml:space="preserve">82168</t>
  </si>
  <si>
    <t xml:space="preserve">671-1461-04</t>
  </si>
  <si>
    <t xml:space="preserve">Intersegment communications board</t>
  </si>
  <si>
    <t xml:space="preserve">Credence Intersegment communications board, for credence duo SX tester
De-installed from a working system. Located at our Avezzano 67051 Italy 
warehouse.</t>
  </si>
  <si>
    <t xml:space="preserve">83559</t>
  </si>
  <si>
    <t xml:space="preserve">671-4276-50</t>
  </si>
  <si>
    <t xml:space="preserve">PIN card FOR CREDENCE DUO SX TESTER</t>
  </si>
  <si>
    <t xml:space="preserve">   Digital PIN card 
qty 1 671-4276-50
qty 1 671-4276-52 REV A
678-1659-9911018L
Removed from working tester.
Located at our Avezzano 67051 Italy warehouse.
qty 3 available</t>
  </si>
  <si>
    <t xml:space="preserve">83631</t>
  </si>
  <si>
    <t xml:space="preserve">071-1022-01</t>
  </si>
  <si>
    <t xml:space="preserve">Duo &amp; Logic 100 Test System Service Manual</t>
  </si>
  <si>
    <t xml:space="preserve">MANUAL</t>
  </si>
  <si>
    <t xml:space="preserve">Complete service manual and wiring diagrams for Credence Duo SX and Logic 
100 systems. Excellent condition
Located at our Avezzano 67051 Italy warehouse.
 </t>
  </si>
  <si>
    <t xml:space="preserve">83819</t>
  </si>
  <si>
    <t xml:space="preserve">671-4359-01</t>
  </si>
  <si>
    <t xml:space="preserve">DPAC Parallel Pattern Memory PCB</t>
  </si>
  <si>
    <t xml:space="preserve">Credence Duo SX DPAC Parallel Pattern Memory card, removed from working 
system.</t>
  </si>
  <si>
    <t xml:space="preserve">84099</t>
  </si>
  <si>
    <t xml:space="preserve">671-1376-02</t>
  </si>
  <si>
    <t xml:space="preserve">Analog Power Monitor PCB 584-02</t>
  </si>
  <si>
    <t xml:space="preserve">Credence Duo SX board for immediate sale.
De-installed from a working system. Located at our Avezzano 67051 Italy 
warehouse.</t>
  </si>
  <si>
    <t xml:space="preserve">84278</t>
  </si>
  <si>
    <t xml:space="preserve">671-4394-01</t>
  </si>
  <si>
    <t xml:space="preserve">Test head connector board</t>
  </si>
  <si>
    <t xml:space="preserve">Credence Duo SX test head board, removed from working system
Located at our Avezzano 67051 Italy warehouse.</t>
  </si>
  <si>
    <t xml:space="preserve">84279</t>
  </si>
  <si>
    <t xml:space="preserve">671-4270-02</t>
  </si>
  <si>
    <t xml:space="preserve">Capture Processor board 1A</t>
  </si>
  <si>
    <t xml:space="preserve">Credence Duo SX Capture Processor board, removed from working system
Located at our Avezzano 67051 Italy warehouse.</t>
  </si>
  <si>
    <t xml:space="preserve">84280</t>
  </si>
  <si>
    <t xml:space="preserve">671-4394-04</t>
  </si>
  <si>
    <t xml:space="preserve">Credence Duo SX test head board, removed from working system
AT AVEZZANO 67051 ITALY</t>
  </si>
  <si>
    <t xml:space="preserve">84281</t>
  </si>
  <si>
    <t xml:space="preserve">672-6051-01</t>
  </si>
  <si>
    <t xml:space="preserve">Support Module Interface</t>
  </si>
  <si>
    <t xml:space="preserve">Credence Duo SX Support Module Interface board, removed from working tester
also have -03 version</t>
  </si>
  <si>
    <t xml:space="preserve">106924</t>
  </si>
  <si>
    <t xml:space="preserve">671-4359-00 REV 3</t>
  </si>
  <si>
    <t xml:space="preserve">Credence Duo SX DPAC Parallel Pattern Memory PCB, removed from working 
system.</t>
  </si>
  <si>
    <t xml:space="preserve">106925</t>
  </si>
  <si>
    <t xml:space="preserve">671-4177-04</t>
  </si>
  <si>
    <t xml:space="preserve">Support Module Interface PCB</t>
  </si>
  <si>
    <t xml:space="preserve">Credence Duo SX Support Module interface board, removed from working system
Will ship from Avezzano 67051 Italy</t>
  </si>
  <si>
    <t xml:space="preserve">106926</t>
  </si>
  <si>
    <t xml:space="preserve">671-4351-00 rev A</t>
  </si>
  <si>
    <t xml:space="preserve">Credence Duo SX Intersegment Communications Connector, removed from working 
tester.
Ships from Avezzano 67051 Italy.</t>
  </si>
  <si>
    <t xml:space="preserve">106927</t>
  </si>
  <si>
    <t xml:space="preserve">Analog Support Air flow / Bus Grant</t>
  </si>
  <si>
    <t xml:space="preserve">Crecende Analog Support Air Flow / Bus Grant
U4700 U6700
   </t>
  </si>
  <si>
    <t xml:space="preserve">106928</t>
  </si>
  <si>
    <t xml:space="preserve">Credence </t>
  </si>
  <si>
    <t xml:space="preserve">671-4270-02 REV A</t>
  </si>
  <si>
    <t xml:space="preserve">Capture Processor PCB 1A</t>
  </si>
  <si>
    <t xml:space="preserve">Credence Duo SX Capture Processor board, removed from working system
Ships from our AVEZZANO 67051 ITALY  warehouse.</t>
  </si>
  <si>
    <t xml:space="preserve">106929</t>
  </si>
  <si>
    <t xml:space="preserve">671-4270-03 rev A</t>
  </si>
  <si>
    <t xml:space="preserve">Capture Processor 1a pcb</t>
  </si>
  <si>
    <t xml:space="preserve">Credence Duo SX Capture Processor 1A PC board, removed from working system
</t>
  </si>
  <si>
    <t xml:space="preserve">106930</t>
  </si>
  <si>
    <t xml:space="preserve">Analog Support Module VHF PCB</t>
  </si>
  <si>
    <t xml:space="preserve">Credence VHF Analog support card, Credence Duo DuoSX Logic 100 systems</t>
  </si>
  <si>
    <t xml:space="preserve">106931</t>
  </si>
  <si>
    <t xml:space="preserve">106932</t>
  </si>
  <si>
    <t xml:space="preserve">671-4283-01 REV 4</t>
  </si>
  <si>
    <t xml:space="preserve">Duo SX ROM Sequencer TPI/PD PCB</t>
  </si>
  <si>
    <t xml:space="preserve">106933</t>
  </si>
  <si>
    <t xml:space="preserve">DUO SX ROM Sequencer  PCB</t>
  </si>
  <si>
    <t xml:space="preserve">FROM A CREDENCE DUO
 </t>
  </si>
  <si>
    <t xml:space="preserve">106934</t>
  </si>
  <si>
    <t xml:space="preserve">Controller I/O Board, removed from working CREDENCE DUO tester.</t>
  </si>
  <si>
    <t xml:space="preserve">106935</t>
  </si>
  <si>
    <t xml:space="preserve">DMA2 Controller for Credence Duo SX Tester</t>
  </si>
  <si>
    <t xml:space="preserve">106936</t>
  </si>
  <si>
    <t xml:space="preserve">671-4043-01 REV A</t>
  </si>
  <si>
    <t xml:space="preserve">Credence Duo SX SX Test controller board, removed from working service.</t>
  </si>
  <si>
    <t xml:space="preserve">106937</t>
  </si>
  <si>
    <t xml:space="preserve">671-0951-04</t>
  </si>
  <si>
    <t xml:space="preserve">DUO SX Analog I/O Board</t>
  </si>
  <si>
    <t xml:space="preserve">Credence Duo SX Analog I/O Board, removed from working tester
qty 3 available in stock in AVEZZANO ITALY</t>
  </si>
  <si>
    <t xml:space="preserve">106938</t>
  </si>
  <si>
    <t xml:space="preserve">Scan Memory PCB FOR A CREDENCE DUO SX TESTER</t>
  </si>
  <si>
    <t xml:space="preserve">Scan Memory board, removed from working Credence Duo SX Tester</t>
  </si>
  <si>
    <t xml:space="preserve">106939</t>
  </si>
  <si>
    <t xml:space="preserve">671-4394-05 REV A</t>
  </si>
  <si>
    <t xml:space="preserve">Test head connector PCB</t>
  </si>
  <si>
    <t xml:space="preserve">Credence Duo SX test head board, removed from working system
</t>
  </si>
  <si>
    <t xml:space="preserve">106940</t>
  </si>
  <si>
    <t xml:space="preserve">Support Module Interface tpi / td pcb</t>
  </si>
  <si>
    <t xml:space="preserve">Credence Duo SX Support Module Interface board, removed from working tester
also have -03 version
</t>
  </si>
  <si>
    <t xml:space="preserve">54562</t>
  </si>
  <si>
    <t xml:space="preserve">CTI cryogenics</t>
  </si>
  <si>
    <t xml:space="preserve">CRYOTORR-100</t>
  </si>
  <si>
    <t xml:space="preserve">Cryopump</t>
  </si>
  <si>
    <t xml:space="preserve">PUMP</t>
  </si>
  <si>
    <t xml:space="preserve">Suitable for ion implant systems</t>
  </si>
  <si>
    <t xml:space="preserve">69855</t>
  </si>
  <si>
    <t xml:space="preserve">CTI Cryogenics</t>
  </si>
  <si>
    <t xml:space="preserve">Cryotorr 100</t>
  </si>
  <si>
    <t xml:space="preserve">pump</t>
  </si>
  <si>
    <t xml:space="preserve">Part number 8103055G001 s/n 4L9307922 Last serviced date 6/6/97 In working 
condition CE marked</t>
  </si>
  <si>
    <t xml:space="preserve">83892</t>
  </si>
  <si>
    <t xml:space="preserve">CVC</t>
  </si>
  <si>
    <t xml:space="preserve">GTC-036</t>
  </si>
  <si>
    <t xml:space="preserve">TERMOCOUPLE GAUGE TUBE</t>
  </si>
  <si>
    <t xml:space="preserve">WEIGHT: GR.80
DIMENSION 5 CM. X 5 CM. 5 X 10,5 (H)
3 PIECES (1 A PART)
THE PRICE IS FOR EACH</t>
  </si>
  <si>
    <t xml:space="preserve">52159</t>
  </si>
  <si>
    <t xml:space="preserve">Cymer</t>
  </si>
  <si>
    <t xml:space="preserve">ELS 4300</t>
  </si>
  <si>
    <t xml:space="preserve">Maintenance Tool kit and spare parts</t>
  </si>
  <si>
    <t xml:space="preserve">OEM original supplied maintenance kit for Cymer ELS 4300 248 nm DUV Excimer 
laser.
Includes Laser chamber window replacement kit p/n 1300-050 and many other 
spare parts. PLEASE REFER TO THE ATTACHED PHOTOS FOR DETAILS OF WHAT IS 
INCLUDED WITH THE KIT.
Cymer part number of parts included (not a complete list):
Cajon NI 4-VCR-2-GR-VS qty 10
Canon 50 Y75-6010-000 000 Beam Splitter, Chamber window qty 1 (Cymer p/n 
04-06044-0)
Cymer 7202-0608 qty 5
Cymer 7962-0400 qty 5
Cymer 7202-1008 qty 5
Cymer 7962-0600 qty 5
Cymer 7962-1000 qty 5
Cymer 7201-0406 qty 5
Cymer 2801-175 qty 2
Cymer 2517-015 3/8 in brass ferrule qty 4
Cymer 2517-010 1/4 in brass ferrule qty 2
Cymer 2524-001 Rod
Cymer 2805-030 Washer qty 4
Cymer 7202-1012 bolt qty 5
Cymer 2801-170 qty 1
Cymer 7202-1006 bolt qty 5
Cymer 7202-0806 qty 10
Cymer 7202-0808 qty 10
Cymer 7207-0606 qty 5
Cymer 31-03-13100 Diagnostic Pc user's manual
Cymer 2450-010 Bulb, indicating qty 2
Cymer 2450-005 Midget Bulb qty 5
Cymer 2450-015 Lamp, 24V qty 3
Cymer 2400-096 Gasket, strainer qty 1
Cymer 2400-097 Screen, Strainer qty 1
Cymer 3000-030 Fisher lens paper Cat No. 11-995 qty 100 sheets
Cymer 04-01136-1 qty 2
Cymer 1402-001 CaF2 40 x 7 mm lens qty 1
Cymer 2320-00083-0 qty 1
Cymer 01-13568-37 laser Paddle qty 1
Cymer 1150-001 qty 1
Cymer 04-06051-0 qty 2
Cymer 04-01118-0 qty 2</t>
  </si>
  <si>
    <t xml:space="preserve">106018</t>
  </si>
  <si>
    <t xml:space="preserve">01-13500-07</t>
  </si>
  <si>
    <t xml:space="preserve">Paddle for Cymer 4300 laser</t>
  </si>
  <si>
    <t xml:space="preserve">-see photos for details.
-will ship to you from our warehouse in Avezzano (AQ) 67051 Italy</t>
  </si>
  <si>
    <t xml:space="preserve">69789</t>
  </si>
  <si>
    <t xml:space="preserve">Dage</t>
  </si>
  <si>
    <t xml:space="preserve">4000-HK-5-2</t>
  </si>
  <si>
    <t xml:space="preserve">160-OT12-PTP-02 PULL TEST hook</t>
  </si>
  <si>
    <t xml:space="preserve">DAGE 4000-HK-5-2 160-OT12-PTP-02 PULL TEST PIN FOR THE DAGE 4000 
MULTI-PURPOSE BOND TESTER NEW / SURPLUS STOCK INCLUDES ONLY WHAT IS 
PICTURED!</t>
  </si>
  <si>
    <t xml:space="preserve">84375</t>
  </si>
  <si>
    <t xml:space="preserve">DELL</t>
  </si>
  <si>
    <t xml:space="preserve">PWB 9578D</t>
  </si>
  <si>
    <t xml:space="preserve">GX B-V0A</t>
  </si>
  <si>
    <t xml:space="preserve">94V-0</t>
  </si>
  <si>
    <t xml:space="preserve">
WEIGHT:20 GR.
DIMENSION: 13,5 X 0,1 CM X 2,3 (H)
</t>
  </si>
  <si>
    <t xml:space="preserve">77204</t>
  </si>
  <si>
    <t xml:space="preserve">Delta</t>
  </si>
  <si>
    <t xml:space="preserve">??</t>
  </si>
  <si>
    <t xml:space="preserve">Impulse Driver Board, 5000V, 3A, for PECVD</t>
  </si>
  <si>
    <t xml:space="preserve">   Unknown Impulse Driver Board
For 10MW Solar line PECVD tool.
Used, in box, ships from our Boerne, TX warehouse
Sold as-is, where-is.</t>
  </si>
  <si>
    <t xml:space="preserve">83627</t>
  </si>
  <si>
    <t xml:space="preserve">DENSAN</t>
  </si>
  <si>
    <t xml:space="preserve">DSB-S17</t>
  </si>
  <si>
    <t xml:space="preserve">OUTPUT BOARD SDB-S17</t>
  </si>
  <si>
    <t xml:space="preserve">RAD 2500 F/8
2 PIECES IN BOX
NEW</t>
  </si>
  <si>
    <t xml:space="preserve">77186</t>
  </si>
  <si>
    <t xml:space="preserve">Despatch</t>
  </si>
  <si>
    <t xml:space="preserve">KK33UH-009-00-4,MC</t>
  </si>
  <si>
    <t xml:space="preserve">Thermocouple sensor probe</t>
  </si>
  <si>
    <t xml:space="preserve">Like new, with extra plugs</t>
  </si>
  <si>
    <t xml:space="preserve">77187</t>
  </si>
  <si>
    <t xml:space="preserve">164700</t>
  </si>
  <si>
    <t xml:space="preserve">Thermocouple</t>
  </si>
  <si>
    <t xml:space="preserve">new, unused.
Located at our Avezzano 67051 Italy warehouse. </t>
  </si>
  <si>
    <t xml:space="preserve">108995</t>
  </si>
  <si>
    <t xml:space="preserve">CDF 7210 (SPARES)</t>
  </si>
  <si>
    <t xml:space="preserve">55 cm length of furnace belt</t>
  </si>
  <si>
    <t xml:space="preserve">see photos for details.
New unused.
width 25.5 CM</t>
  </si>
  <si>
    <t xml:space="preserve">81837</t>
  </si>
  <si>
    <t xml:space="preserve">Deublin</t>
  </si>
  <si>
    <t xml:space="preserve">55-000-003</t>
  </si>
  <si>
    <t xml:space="preserve">Deublin,  Rotary Union 5/8" NEW</t>
  </si>
  <si>
    <t xml:space="preserve">Deublin rotary union, new in the box, unused
Ships from our AVEZZANO 67051 ITALY Warehouse
  Brand new  </t>
  </si>
  <si>
    <t xml:space="preserve">76954</t>
  </si>
  <si>
    <t xml:space="preserve">Dimetric</t>
  </si>
  <si>
    <t xml:space="preserve">JGT-10F</t>
  </si>
  <si>
    <t xml:space="preserve">Relay 380V 80A</t>
  </si>
  <si>
    <t xml:space="preserve">Box of qty 4 brand new relays
Sold as-is where is</t>
  </si>
  <si>
    <t xml:space="preserve">105871</t>
  </si>
  <si>
    <t xml:space="preserve">DNS</t>
  </si>
  <si>
    <t xml:space="preserve">2-39-06099</t>
  </si>
  <si>
    <t xml:space="preserve">NISSHIN VACUUM  gauge 0-76 cmHg</t>
  </si>
  <si>
    <t xml:space="preserve">105872</t>
  </si>
  <si>
    <t xml:space="preserve">2-39-06106</t>
  </si>
  <si>
    <t xml:space="preserve">NISSHIN pressure gauge 0-0.5 kgf cm2</t>
  </si>
  <si>
    <t xml:space="preserve">83876</t>
  </si>
  <si>
    <t xml:space="preserve">DOMNICK HUNTER</t>
  </si>
  <si>
    <t xml:space="preserve">QR 010 REV.4.0</t>
  </si>
  <si>
    <t xml:space="preserve">FILTER</t>
  </si>
  <si>
    <t xml:space="preserve">QR 010 Rev.4.0
DELIVERY DOCKET No.A03-4075-10
DIRECT TO STOCK
WEIGTH: 100 GR.
DIMENSION: 16 CM.X 7 CM. X 7 CM. (H) FOR EACH
THE IS FOR EACH</t>
  </si>
  <si>
    <t xml:space="preserve">83568</t>
  </si>
  <si>
    <t xml:space="preserve">Driver board</t>
  </si>
  <si>
    <t xml:space="preserve">005843</t>
  </si>
  <si>
    <t xml:space="preserve">Stepper motor driver board </t>
  </si>
  <si>
    <t xml:space="preserve">005843 REV B/REV F driver board
unknown mfr
with led display
 </t>
  </si>
  <si>
    <t xml:space="preserve">105864</t>
  </si>
  <si>
    <t xml:space="preserve">DWYER</t>
  </si>
  <si>
    <t xml:space="preserve">RMA-10-SSV</t>
  </si>
  <si>
    <t xml:space="preserve">AIR FLOWMETER,1/8 NPT CONN.,UP TO 100PSI</t>
  </si>
  <si>
    <t xml:space="preserve">NEW IN BOX
WITH INSTRUCTIONS</t>
  </si>
  <si>
    <t xml:space="preserve">70304</t>
  </si>
  <si>
    <t xml:space="preserve">EBARA</t>
  </si>
  <si>
    <t xml:space="preserve">30024-02</t>
  </si>
  <si>
    <t xml:space="preserve">RING, ONE PIECE EBARA FREX 200</t>
  </si>
  <si>
    <t xml:space="preserve">FOR EBARA FREX 200</t>
  </si>
  <si>
    <t xml:space="preserve">70305</t>
  </si>
  <si>
    <t xml:space="preserve">C-1120-008-0001</t>
  </si>
  <si>
    <t xml:space="preserve">BALL SCREW, APROX 170 CM LENGTH, FOR EBARA FREX 200</t>
  </si>
  <si>
    <t xml:space="preserve">NEW IN BOX
FOR EBARA FREX 200
S/N 070066401
</t>
  </si>
  <si>
    <t xml:space="preserve">70306</t>
  </si>
  <si>
    <t xml:space="preserve">Ebara</t>
  </si>
  <si>
    <t xml:space="preserve">FREX 200 (Spares)</t>
  </si>
  <si>
    <t xml:space="preserve">PRESSURE SENSITIVE VALVE  FOR EBARA FREX 200</t>
  </si>
  <si>
    <t xml:space="preserve">pressure sensitive valve, 20 TO 350 Pa
FOR EBARA FREX 200</t>
  </si>
  <si>
    <t xml:space="preserve">79394</t>
  </si>
  <si>
    <t xml:space="preserve">A30W</t>
  </si>
  <si>
    <t xml:space="preserve">Vacuum Pump</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</si>
  <si>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</si>
  <si>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</si>
  <si>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</si>
  <si>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80001</t>
  </si>
  <si>
    <t xml:space="preserve">EDA Industries</t>
  </si>
  <si>
    <t xml:space="preserve">PCBA 05568 REV 1.6</t>
  </si>
  <si>
    <t xml:space="preserve">Pattern test Driver module for BIB oven</t>
  </si>
  <si>
    <t xml:space="preserve">Reliability</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</si>
  <si>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</si>
  <si>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 xml:space="preserve">80029</t>
  </si>
  <si>
    <t xml:space="preserve">PCBA 05758 </t>
  </si>
  <si>
    <t xml:space="preserve">UBTS Diagnostic Board for BIB oven</t>
  </si>
  <si>
    <t xml:space="preserve">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</si>
  <si>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 xml:space="preserve">80030</t>
  </si>
  <si>
    <t xml:space="preserve">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</si>
  <si>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 xml:space="preserve">80031</t>
  </si>
  <si>
    <t xml:space="preserve">PCBA 05431</t>
  </si>
  <si>
    <t xml:space="preserve">DRIVER module for BIB oven</t>
  </si>
  <si>
    <t xml:space="preserve">POWER SUPPLY MODULE FOR RELIABILITY OVEN MANUFACTURED BY EDA INDUSTRIES SpA 
Italy.
WEIGHT AND DIMS OF BOX CONTAINING QTY 6 PSUs: 21 cm x 40 cm x 17 cm weight 
2 KG
Location: Avezzano (AQ) 67051 Italy.
Warehoused and crated.
</t>
  </si>
  <si>
    <t xml:space="preserve">80032</t>
  </si>
  <si>
    <t xml:space="preserve">PCBA 07009</t>
  </si>
  <si>
    <t xml:space="preserve">PTDM TO ART 200 EXTENDER CARD</t>
  </si>
  <si>
    <t xml:space="preserve">EXTENDER CARD FOR  RELIABILITY OVEN MANUFACTURED BY EDA INDUSTRIES SpA 
Italy.
Dimensions of box containing board: 60 cm (l) x 18 cm (w) x 8 cm (h)
Weight of board: 2 KG
Location: Avezzano (AQ) 67051 Italy.
Warehoused and crated.</t>
  </si>
  <si>
    <t xml:space="preserve">80040</t>
  </si>
  <si>
    <t xml:space="preserve">PCBA 05568 REV 1.4</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</si>
  <si>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</si>
  <si>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 xml:space="preserve">80041</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</si>
  <si>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</si>
  <si>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 xml:space="preserve">80042</t>
  </si>
  <si>
    <t xml:space="preserve">PCBA 05568 REV 1.2</t>
  </si>
  <si>
    <t xml:space="preserve">Pattern test Driver module for BIB oven with 6 drivers</t>
  </si>
  <si>
    <t xml:space="preserve">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</si>
  <si>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 xml:space="preserve">80045</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</si>
  <si>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</si>
  <si>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 xml:space="preserve">80052</t>
  </si>
  <si>
    <t xml:space="preserve">PCBA 05568 REV 1.3</t>
  </si>
  <si>
    <t xml:space="preserve">Pattern test Driver module for BIB oven with 3 x PSU</t>
  </si>
  <si>
    <t xml:space="preserve">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</si>
  <si>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 xml:space="preserve">80080</t>
  </si>
  <si>
    <t xml:space="preserve">Pattern test Driver PCB for BIB oven</t>
  </si>
  <si>
    <t xml:space="preserve">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</si>
  <si>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 xml:space="preserve">80081</t>
  </si>
  <si>
    <t xml:space="preserve">Pattern test Driver PCB for BIB oven with 6 drivers</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</si>
  <si>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</si>
  <si>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80082</t>
  </si>
  <si>
    <t xml:space="preserve">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</si>
  <si>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 xml:space="preserve">80084</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</si>
  <si>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</si>
  <si>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80033</t>
  </si>
  <si>
    <t xml:space="preserve">EDA Industries ERNI</t>
  </si>
  <si>
    <t xml:space="preserve">914796 RC</t>
  </si>
  <si>
    <t xml:space="preserve">BURN IN BOARD SOCKET Hard Metric Connectors (154 Contacts, Vertical, Gold Plated). </t>
  </si>
  <si>
    <t xml:space="preserve">256</t>
  </si>
  <si>
    <t xml:space="preserve">NEW UNUSED.
FOR  RELIABILITY OVEN MANUFACTURED BY EDA INDUSTRIES SpA Italy.
Dimensions of box containing SOCKETS: 34 cm (l) x 35 cm (w) x 15 cm (h)
Location: Avezzano (AQ) 67051 Italy.
Warehoused and crated.
ERNI 914796  Hard Metric Connectors (154 Contacts, Vertical, Gold Plated).</t>
  </si>
  <si>
    <t xml:space="preserve">72127</t>
  </si>
  <si>
    <t xml:space="preserve">Edwards</t>
  </si>
  <si>
    <t xml:space="preserve">Speedivalve</t>
  </si>
  <si>
    <t xml:space="preserve">SPEEDI VALVE</t>
  </si>
  <si>
    <t xml:space="preserve">72128</t>
  </si>
  <si>
    <t xml:space="preserve">040020030</t>
  </si>
  <si>
    <t xml:space="preserve">Cable, motor drive, 5M seiko</t>
  </si>
  <si>
    <t xml:space="preserve">77209</t>
  </si>
  <si>
    <t xml:space="preserve">Flange</t>
  </si>
  <si>
    <t xml:space="preserve">Edwards pump flange 5 1/8" OD 4" ID</t>
  </si>
  <si>
    <t xml:space="preserve">Inner Dimension 4" Outer Dimension 5 1/8"
Stainless steel
Boerne,TX Warehouse </t>
  </si>
  <si>
    <t xml:space="preserve">82180</t>
  </si>
  <si>
    <t xml:space="preserve">Edwards pump flange 10 7/8" i.d. 11 3/8" O.D.</t>
  </si>
  <si>
    <t xml:space="preserve">  Inner Dimension 10 7/8" Outer Dimension 11 3/8"
27.5cm I.D. 29cm o.d.
Stainless steel, used
Boerne,TX Warehouse </t>
  </si>
  <si>
    <t xml:space="preserve">83582</t>
  </si>
  <si>
    <t xml:space="preserve">EDWARDS</t>
  </si>
  <si>
    <t xml:space="preserve">ETM63X PLASMA</t>
  </si>
  <si>
    <t xml:space="preserve">HEATING CONTROL UNIT</t>
  </si>
  <si>
    <t xml:space="preserve">PIPELINE
GRC INLET
CAL.9900
WEIGHT 10 KG.
DIMENSION: 43 CM. X 24 CM. X 12 CM.(H)
</t>
  </si>
  <si>
    <t xml:space="preserve">95559</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</si>
  <si>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</si>
  <si>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</si>
  <si>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</si>
  <si>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106919</t>
  </si>
  <si>
    <t xml:space="preserve">STP-A1303C</t>
  </si>
  <si>
    <t xml:space="preserve">TURBOMOLECULAR PUMP</t>
  </si>
  <si>
    <t xml:space="preserve">ONLY THE PUMP.
CABLES AND CONTROLLER NOT INCLUDED.
HAS BEEN USED WITH BCl3 Cl2, HBr, SF6.
HAS NOT BEEN DECONTAMINATED. WILL REQUIRE CLEANING BEFORE USE.</t>
  </si>
  <si>
    <t xml:space="preserve">106972</t>
  </si>
  <si>
    <t xml:space="preserve">QDP80 Drystar</t>
  </si>
  <si>
    <t xml:space="preserve">Dry Vacuum pump with power box</t>
  </si>
  <si>
    <t xml:space="preserve">-deinstalled from working condition
-233 kg, 40 cm x 97 cm x 90 cm (H)
-CE MARKED
-208V 3 PH 30A 50/60 HZ
-see attached photos for details</t>
  </si>
  <si>
    <t xml:space="preserve">106973</t>
  </si>
  <si>
    <t xml:space="preserve">QDP80 + QMB250F</t>
  </si>
  <si>
    <t xml:space="preserve">Dry Vacuum pump combo with power box</t>
  </si>
  <si>
    <t xml:space="preserve">-deinstalled from working condition
-CE MARKED
-208V 3 PH 50/60 HZ
-see attached photos for details</t>
  </si>
  <si>
    <t xml:space="preserve">106974</t>
  </si>
  <si>
    <t xml:space="preserve">QDP40 + QMB250F</t>
  </si>
  <si>
    <t xml:space="preserve">106975</t>
  </si>
  <si>
    <t xml:space="preserve">69878</t>
  </si>
  <si>
    <t xml:space="preserve">Edwards / Seiko Seiki</t>
  </si>
  <si>
    <t xml:space="preserve">STP 1000C</t>
  </si>
  <si>
    <t xml:space="preserve">TURBO PUMP TMP 100C 250 ISO-K/KF40</t>
  </si>
  <si>
    <t xml:space="preserve">VACUUM PUMP</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</si>
  <si>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</si>
  <si>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79521</t>
  </si>
  <si>
    <t xml:space="preserve">Efector</t>
  </si>
  <si>
    <t xml:space="preserve">500</t>
  </si>
  <si>
    <t xml:space="preserve">Pressure sensor switch, programmable</t>
  </si>
  <si>
    <t xml:space="preserve">Like new in a box, in the Boerne,TX warehouse</t>
  </si>
  <si>
    <t xml:space="preserve">15658</t>
  </si>
  <si>
    <t xml:space="preserve">ELCO</t>
  </si>
  <si>
    <t xml:space="preserve">MMC50-1</t>
  </si>
  <si>
    <t xml:space="preserve">V1-G1 5V 0.75~5A V2-G2 12V 1.5A V3 12V 0.5A AC IN 85~132V PIN: 73W MAX
WEIGHT:500 GR.
DIMENSION: 18 CM. X 10 CM. X 4 CM. (H)</t>
  </si>
  <si>
    <t xml:space="preserve">83636</t>
  </si>
  <si>
    <t xml:space="preserve">ELCO CO. LTD</t>
  </si>
  <si>
    <t xml:space="preserve">K50A-15</t>
  </si>
  <si>
    <t xml:space="preserve">15V3.4A</t>
  </si>
  <si>
    <t xml:space="preserve">POWER SUPPLY
ELCO CO.LTD
K50A-15
ACIN 85-132V
PIN: 77W MAX
15V3.4A
0352499A (2)
9S009SA  (1)
WEIGHT FOR EACH: 0,5 KG.
DIMENSION: 17 CM. X 10 CM. X 4 CM. (H)  FOR ONE</t>
  </si>
  <si>
    <t xml:space="preserve">83639</t>
  </si>
  <si>
    <t xml:space="preserve">K SERIES</t>
  </si>
  <si>
    <t xml:space="preserve">K100 A-12</t>
  </si>
  <si>
    <t xml:space="preserve">SWITCHING REGULATOR
K100A-12
ACIN 85-132V
12V85A
PIN: 137W MAX
WEIGHT: 0,7 KG.. X 10 CM. X 6 CM. (H)
DIMENSION: 20 CM</t>
  </si>
  <si>
    <t xml:space="preserve">79596</t>
  </si>
  <si>
    <t xml:space="preserve">Elind</t>
  </si>
  <si>
    <t xml:space="preserve">KL 1200W</t>
  </si>
  <si>
    <t xml:space="preserve">Laboratory Power supply</t>
  </si>
  <si>
    <t xml:space="preserve">I have a total of Qty 8 available for immediate consignment.
The exact model of the KL 1200W power supplies I have in stock is 30KL 
38/80
These power supplies are 0-30V /0-80A, 960 to 1080 W rated.
-Switching power supply with auto-ranging
-Auto ranging allows the maximum output power for an extended range of 
voltages and currents
-More units can be joined together in series, parallel or for 
auto-tracking.
-Input and output protection.
-Temperature protection
-Soft-start function
-Possibility to set voltage and temperature limits without connecting the 
load.
-Regulation with 10 turn potentiometer.
-Remote sensing
-See attached detailed technical specification
-Shipping information:-
-weight: 10 kg dimensions: 500 mm x 300 mm x 400 mm
Location: Avezzano, Italy.</t>
  </si>
  <si>
    <t xml:space="preserve">79885</t>
  </si>
  <si>
    <t xml:space="preserve">3232</t>
  </si>
  <si>
    <t xml:space="preserve">Laboratory power supply 0-3,2A current adj - 0 - 32 V voltage adj</t>
  </si>
  <si>
    <t xml:space="preserve">In good working condition
Location: Avezzano, Italy
Warehoused
Can be inspected by appointment</t>
  </si>
  <si>
    <t xml:space="preserve">79887</t>
  </si>
  <si>
    <t xml:space="preserve">328</t>
  </si>
  <si>
    <t xml:space="preserve">Laboratory power supply 0-0,8A current adj - 0 - 32 V voltage adj</t>
  </si>
  <si>
    <t xml:space="preserve">Lab Equipment</t>
  </si>
  <si>
    <t xml:space="preserve">In good working condition
Location: Avezzano, Italy
Warehoused
Can be inspected by appointment
</t>
  </si>
  <si>
    <t xml:space="preserve">80368</t>
  </si>
  <si>
    <t xml:space="preserve">ENI</t>
  </si>
  <si>
    <t xml:space="preserve">OEM-6J</t>
  </si>
  <si>
    <t xml:space="preserve">RF GENERATOR</t>
  </si>
  <si>
    <t xml:space="preserve">ENI OEM 6J, removed from working tool and stored in the SDI warehouse of 
Avezzano Italy. Working condition, but sold as-is.
</t>
  </si>
  <si>
    <t xml:space="preserve">83625</t>
  </si>
  <si>
    <t xml:space="preserve">HF-3000-50</t>
  </si>
  <si>
    <t xml:space="preserve">HARMONIC FILTER ASSY</t>
  </si>
  <si>
    <t xml:space="preserve">HARMONIC FILTER
HF-3000-50
DATE OF MFG 03.29.94
FREQUENCY 13.56 MHz
MAXUMUM POWER 3 KW
MAX AMBIENT TEMP. 45° C
INSERTION LOSS 2,8%
REFLECTED POWER 0076%
WEIGHT: 2 KG.
DIMENSION: 22 CM. X 20 CM. X 19 CM. (H)</t>
  </si>
  <si>
    <t xml:space="preserve">77091</t>
  </si>
  <si>
    <t xml:space="preserve">Enidine</t>
  </si>
  <si>
    <t xml:space="preserve">MB21539</t>
  </si>
  <si>
    <t xml:space="preserve">Shock Absorber</t>
  </si>
  <si>
    <t xml:space="preserve">84090</t>
  </si>
  <si>
    <t xml:space="preserve">ERACOND</t>
  </si>
  <si>
    <t xml:space="preserve">X3</t>
  </si>
  <si>
    <t xml:space="preserve">MINIATURE AIR CYLINDER</t>
  </si>
  <si>
    <t xml:space="preserve">M20
PD50
WEIGHT: 500 GR.
DIMENSION: 3 X 3 X 17 (H)
</t>
  </si>
  <si>
    <t xml:space="preserve">84080</t>
  </si>
  <si>
    <t xml:space="preserve">ERACOND Z3</t>
  </si>
  <si>
    <t xml:space="preserve">M20 PD 50</t>
  </si>
  <si>
    <t xml:space="preserve">MINIATUR AIR CYLINDER</t>
  </si>
  <si>
    <t xml:space="preserve">ERACOND Z3
MINIATUR AIR CYLINDER
M20 PD50
WEIGHT: 0,4 KG.
DIMENSION: 3 X3 X 17 (H)
</t>
  </si>
  <si>
    <t xml:space="preserve">83739</t>
  </si>
  <si>
    <t xml:space="preserve">ESI</t>
  </si>
  <si>
    <t xml:space="preserve">44</t>
  </si>
  <si>
    <t xml:space="preserve">COMPLETE SET OF LASER TRIMMER SPARE PCBS AND PARTS</t>
  </si>
  <si>
    <t xml:space="preserve">A complete set of known working and tested PCBs and Power Supplies for an 
ESI Model 44 laser component trimmer for immediate sale, including 27 major 
items and a lot of other small parts and accessories. Everything to keep 
your old ESI 44 Laser Trimmer running for a few years more !
Including:
-System control boards
-S/R interface
-LM/LC  2
-IEEE
-Man Functions
-Extenders
-Linear Motor control cards
-Optics
-50 VDC Power supply
-Linear Motor power amp
-Cables
-Assortment of small parts
-All Tested and ready to go parts
See attached list in excel with links for details AND PHOTOS regarding each 
of the items available for purchase.
Will ship from our warehouse in Avezzano Italy.
LIST WITH A SUMMARY OF THE PCBS INCLUDED (OTHER SMALL SPARES ARE ALSO 
INCLUDED BUT NOT LISTED HERE):
SDI ID 	Manufacturer 	Model 	Description 	Quantity
83796 	ESI 	29286 	ESI pcb Servo Preamp 	1
83797 	ESI 	29282 	ESI pcb Transducer Preamp 	1
83798 	ESI 	43175 	4 phase encoder logic assy 	1
83799 	ESI 	929284 	MAX Velocity control board 	1
83801 	ESI 	40898 	ESI pcb Interrupt control 	1
83802 	ESI 	42328 	ESI pcb Precharged Servo Preamp 	1
83803 	ESI 	29278 	ESI pcb Power Amplifier driver 	1
83804 	ESI 	29800 	Driver power supply 	1
83813 	ESI 	41751 	Transducer Buffer PCB for ESI 44 	2
83814 	ESI 	42251 	Approach Control PCB for ESI 44 	1
83815 	ESI 	29292 	ESI pcb Position Encoder Logic 	1
83816 	ESI 	42119 	ESI pcb 4 Phase Control Module 	1
83817 	ESI 	42253 	ESI pcb Power Amplifier driver 	1
83818 	ESI 	42252 	ESI pcb Acceleration Control Assy 	1
83820 	ESI 	24971 	Manual Functions PC Board 	1
83822 	ESI 	41207 	IEEE 488 Interface 	1
83857 	ESI 	48503 	Linear motor/Laser Control PC Board 	2
83858 	ESI 	24961 	Extender Board PC Board w/ cables 	2
83859 	ESI 	42356 	S&amp;R Interface PC Board 	1
83860 	ESI 	24955 	Scanner Module PC Board 	3
83936 	ESI 	41506 	Bridge Caliobrator PCB for ESI 44 	1
84210 	ESI 	Power Assy 	Power supply assy, ESI 44/4400 	1
  	  	  	  	27
 </t>
  </si>
  <si>
    <t xml:space="preserve">83796</t>
  </si>
  <si>
    <t xml:space="preserve">29286</t>
  </si>
  <si>
    <t xml:space="preserve">ESI pcb Servo Preamp</t>
  </si>
  <si>
    <t xml:space="preserve">Servo Preamp board
Tested good
ESI CKT# 29286
 </t>
  </si>
  <si>
    <t xml:space="preserve">83797</t>
  </si>
  <si>
    <t xml:space="preserve">29282</t>
  </si>
  <si>
    <t xml:space="preserve">ESI pcb Transducer Preamp</t>
  </si>
  <si>
    <t xml:space="preserve">Transducer Preamp board
Tested good
ESI CKT# 29282
 </t>
  </si>
  <si>
    <t xml:space="preserve">83798</t>
  </si>
  <si>
    <t xml:space="preserve">43175</t>
  </si>
  <si>
    <t xml:space="preserve">4 phase encoder logic assy</t>
  </si>
  <si>
    <t xml:space="preserve">4 phase encoder logic assy
ckt 43175
Tested good by known refurbisher prior to shipping to our warehouse.
 </t>
  </si>
  <si>
    <t xml:space="preserve">83799</t>
  </si>
  <si>
    <t xml:space="preserve">929284</t>
  </si>
  <si>
    <t xml:space="preserve">MAX Velocity control board</t>
  </si>
  <si>
    <t xml:space="preserve">MAX Velocity control board
CKT ASSY 929284
Tested good by known refurbisher prior to shipping to our warehouse.</t>
  </si>
  <si>
    <t xml:space="preserve">83801</t>
  </si>
  <si>
    <t xml:space="preserve">40898</t>
  </si>
  <si>
    <t xml:space="preserve">ESI pcb Interrupt control pcb</t>
  </si>
  <si>
    <t xml:space="preserve">InterruptControl board
Tested good
ESI CKT# 40898
 </t>
  </si>
  <si>
    <t xml:space="preserve">83802</t>
  </si>
  <si>
    <t xml:space="preserve">42328</t>
  </si>
  <si>
    <t xml:space="preserve">ESI pcb Precharged Servo Preamp</t>
  </si>
  <si>
    <t xml:space="preserve"> ESI pcb Precharged Servo Preamp
Tested good
ESI CKT# 42328
 </t>
  </si>
  <si>
    <t xml:space="preserve">83803</t>
  </si>
  <si>
    <t xml:space="preserve">29278</t>
  </si>
  <si>
    <t xml:space="preserve">ESI pcb Power Amplifier driver for ESI 44 fuser</t>
  </si>
  <si>
    <t xml:space="preserve">Power Amplifier driver    
Tested good
ESI CKT# 29278
 </t>
  </si>
  <si>
    <t xml:space="preserve">83804</t>
  </si>
  <si>
    <t xml:space="preserve">29800</t>
  </si>
  <si>
    <t xml:space="preserve">Driver power supply</t>
  </si>
  <si>
    <t xml:space="preserve">Good, used, tested working ESI 29800 power supply
See photos for details
USA voltage setup - 110V</t>
  </si>
  <si>
    <t xml:space="preserve">83813</t>
  </si>
  <si>
    <t xml:space="preserve">41751</t>
  </si>
  <si>
    <t xml:space="preserve">Transducer Buffer PCB for ESI model 44 laser fuser</t>
  </si>
  <si>
    <t xml:space="preserve">Transducer Buffer PCB for ESI 44   
CKT ASSY 41751
Tested good by known refurbisher prior to shipping to our warehouse.
qty 2 available</t>
  </si>
  <si>
    <t xml:space="preserve">83814</t>
  </si>
  <si>
    <t xml:space="preserve">42251</t>
  </si>
  <si>
    <t xml:space="preserve">Approach Control PCB for ESI 44</t>
  </si>
  <si>
    <t xml:space="preserve">Approach Control PCB for ESI 44   
CKT ASSY 42251
Tested good by known refurbisher prior to shipping to our warehouse.</t>
  </si>
  <si>
    <t xml:space="preserve">83815</t>
  </si>
  <si>
    <t xml:space="preserve">29292</t>
  </si>
  <si>
    <t xml:space="preserve">ESI pcb Position Encoder Logic for ESI 44 fuser</t>
  </si>
  <si>
    <t xml:space="preserve">ESI pcb Position Encoder Logic
Tested good
ESI CKT# 29292
 </t>
  </si>
  <si>
    <t xml:space="preserve">83816</t>
  </si>
  <si>
    <t xml:space="preserve">42119</t>
  </si>
  <si>
    <t xml:space="preserve">ESI pcb 4 Phase Control Module</t>
  </si>
  <si>
    <t xml:space="preserve">   4 Phase Control Module
Tested good
ESI CKT# 42119
 </t>
  </si>
  <si>
    <t xml:space="preserve">83817</t>
  </si>
  <si>
    <t xml:space="preserve">42253</t>
  </si>
  <si>
    <t xml:space="preserve">Power Amplifier driver    
Tested good
ESI CKT# 42253
 </t>
  </si>
  <si>
    <t xml:space="preserve">83818</t>
  </si>
  <si>
    <t xml:space="preserve">42252</t>
  </si>
  <si>
    <t xml:space="preserve">ESI pcb Acceleration Control Assy for ESI 44 fuser</t>
  </si>
  <si>
    <t xml:space="preserve">Acceleration Control Assy
Tested good
ESI CKT# 42252
 </t>
  </si>
  <si>
    <t xml:space="preserve">83820</t>
  </si>
  <si>
    <t xml:space="preserve">24971</t>
  </si>
  <si>
    <t xml:space="preserve">Manual Functions PC Board FOR ESI MODEL 44 LASER TRIMMER</t>
  </si>
  <si>
    <t xml:space="preserve">   Manual Functions Board
CKT ASSY 24971
Tested good by known refurbisher prior to shipping to our warehouse.
Located at our Avezzano 67051 Italy warehouse.</t>
  </si>
  <si>
    <t xml:space="preserve">83822</t>
  </si>
  <si>
    <t xml:space="preserve">41207</t>
  </si>
  <si>
    <t xml:space="preserve">IEEE 488 Interface FOR ESI 44 LASER TRIMMER</t>
  </si>
  <si>
    <t xml:space="preserve">     
IEEE 488 Interface pc board
CKT ASSY 41207
Tested good by known refurbisher prior to shipping to our warehouse.
Located at our Avezzano 67051 Italy warehouse.</t>
  </si>
  <si>
    <t xml:space="preserve">83857</t>
  </si>
  <si>
    <t xml:space="preserve">48503</t>
  </si>
  <si>
    <t xml:space="preserve">Linear motor/Laser Control PC Board FROM ESI MODEL 44 TRIMMER</t>
  </si>
  <si>
    <t xml:space="preserve">ESI CKT# 48503
Linear Motor/Laser Control PC Board
qty 2 available, second board shows problems
Located at our Avezzano 67051 Italy warehouse.</t>
  </si>
  <si>
    <t xml:space="preserve">83858</t>
  </si>
  <si>
    <t xml:space="preserve">24961</t>
  </si>
  <si>
    <t xml:space="preserve">Extender Board PC Board w/ cables FOR ESI 44 LASER TRIMMER</t>
  </si>
  <si>
    <t xml:space="preserve">ESI CKT# 24961
Extender Board PC Board w/ cables, Refurbished, tested
qty 2 available
Located at our Avezzano 67051 Italy warehouse.</t>
  </si>
  <si>
    <t xml:space="preserve">83859</t>
  </si>
  <si>
    <t xml:space="preserve">42356</t>
  </si>
  <si>
    <t xml:space="preserve">S&amp;R Interface PC Board FOR ESI MODEL 44 LASER TRIMMER</t>
  </si>
  <si>
    <t xml:space="preserve">ESI CKT# 42356
S&amp;R Interface PC Board, Refurbished, tested
Located at our Avezzano 67051 Italy warehouse.</t>
  </si>
  <si>
    <t xml:space="preserve">83860</t>
  </si>
  <si>
    <t xml:space="preserve">24955</t>
  </si>
  <si>
    <t xml:space="preserve">Scanner Module PC Board for ESI 44 fuser</t>
  </si>
  <si>
    <t xml:space="preserve">Scanner Module Tested good
ESI CKT# 24955
P.C.B.S for immediate sale QTY 3
De-installed from a working system. Located at our Avezzano 67051 Italy 
warehouse.</t>
  </si>
  <si>
    <t xml:space="preserve">83936</t>
  </si>
  <si>
    <t xml:space="preserve">41506</t>
  </si>
  <si>
    <t xml:space="preserve">Bridge Calibrator PCB for ESI 44 LASER TRIMMER</t>
  </si>
  <si>
    <t xml:space="preserve">Bridge Calibrator                       
 PCB for ESI 44   
CKT ASSY 41506
Tested good by known refurbisher prior to shipping to our warehouse.</t>
  </si>
  <si>
    <t xml:space="preserve">84210</t>
  </si>
  <si>
    <t xml:space="preserve">Power Assy</t>
  </si>
  <si>
    <t xml:space="preserve">Power supply assy, ESI 44/4400</t>
  </si>
  <si>
    <t xml:space="preserve">Good, used, bottom assembly for ESI 44 / 4400 laser trimmers
See photos for details
Fans, power supply, etc.
USA voltage setup - 110V</t>
  </si>
  <si>
    <t xml:space="preserve">79520</t>
  </si>
  <si>
    <t xml:space="preserve">Eurotherm</t>
  </si>
  <si>
    <t xml:space="preserve">2408f</t>
  </si>
  <si>
    <t xml:space="preserve">Temperature controller</t>
  </si>
  <si>
    <t xml:space="preserve">qty 3 in good condition, one like new in a box
 </t>
  </si>
  <si>
    <t xml:space="preserve">80169</t>
  </si>
  <si>
    <t xml:space="preserve">Festo</t>
  </si>
  <si>
    <t xml:space="preserve">150857 SME-8-S-LED-24</t>
  </si>
  <si>
    <t xml:space="preserve">Proximity switch</t>
  </si>
  <si>
    <t xml:space="preserve">  New in box, SME-8-S-LED-24 
 Boerne, TX warehouse  </t>
  </si>
  <si>
    <t xml:space="preserve">27820</t>
  </si>
  <si>
    <t xml:space="preserve">FSI</t>
  </si>
  <si>
    <t xml:space="preserve">Excalibur ISR &amp; EOS</t>
  </si>
  <si>
    <t xml:space="preserve">Systems operation and Maintenance Manual</t>
  </si>
  <si>
    <t xml:space="preserve">27821</t>
  </si>
  <si>
    <t xml:space="preserve">Proteus 11</t>
  </si>
  <si>
    <t xml:space="preserve">DI Water Heater manual Operation and Maintenance</t>
  </si>
  <si>
    <t xml:space="preserve">27822</t>
  </si>
  <si>
    <t xml:space="preserve">Chemfill systems</t>
  </si>
  <si>
    <t xml:space="preserve">manual</t>
  </si>
  <si>
    <t xml:space="preserve">System Manual and prints</t>
  </si>
  <si>
    <t xml:space="preserve">27823</t>
  </si>
  <si>
    <t xml:space="preserve">Excalibur</t>
  </si>
  <si>
    <t xml:space="preserve">In Situ Rinse prints &amp; Product structures manuals</t>
  </si>
  <si>
    <t xml:space="preserve">27824</t>
  </si>
  <si>
    <t xml:space="preserve">SATURN &amp; TITAN</t>
  </si>
  <si>
    <t xml:space="preserve">Manuals</t>
  </si>
  <si>
    <t xml:space="preserve">Saturn &amp; Titan Spray Processor Manual Operation and Maintenance Manual</t>
  </si>
  <si>
    <t xml:space="preserve">27826</t>
  </si>
  <si>
    <t xml:space="preserve">Mercury MP </t>
  </si>
  <si>
    <t xml:space="preserve">Operation and Maintenance Manual</t>
  </si>
  <si>
    <t xml:space="preserve">Spray Processing system Operation and Maintenance manual</t>
  </si>
  <si>
    <t xml:space="preserve">27827</t>
  </si>
  <si>
    <t xml:space="preserve">Excalibur ISR</t>
  </si>
  <si>
    <t xml:space="preserve">ISR Operation &amp; Maintenance Manual</t>
  </si>
  <si>
    <t xml:space="preserve">27828</t>
  </si>
  <si>
    <t xml:space="preserve">912629</t>
  </si>
  <si>
    <t xml:space="preserve">FSI Excalibur ISR &amp; EOS Systems SECS/GEM implemntation Manual</t>
  </si>
  <si>
    <t xml:space="preserve">27829</t>
  </si>
  <si>
    <t xml:space="preserve">904602-200</t>
  </si>
  <si>
    <t xml:space="preserve">Heated Recirculation Prints &amp; Products Structures Manual</t>
  </si>
  <si>
    <t xml:space="preserve">27835</t>
  </si>
  <si>
    <t xml:space="preserve">Manual 905364-200</t>
  </si>
  <si>
    <t xml:space="preserve">Prints &amp; product structures 905364-200</t>
  </si>
  <si>
    <t xml:space="preserve">27836</t>
  </si>
  <si>
    <t xml:space="preserve">Manual Prints &amp; Product  Structures</t>
  </si>
  <si>
    <t xml:space="preserve">27837</t>
  </si>
  <si>
    <t xml:space="preserve">Booster Pump</t>
  </si>
  <si>
    <t xml:space="preserve">Manual </t>
  </si>
  <si>
    <t xml:space="preserve">Print &amp; Product Structures</t>
  </si>
  <si>
    <t xml:space="preserve">27838</t>
  </si>
  <si>
    <t xml:space="preserve">Saturn MP</t>
  </si>
  <si>
    <t xml:space="preserve">Manual 500539-001</t>
  </si>
  <si>
    <t xml:space="preserve">Operation &amp; Maintenance Manual</t>
  </si>
  <si>
    <t xml:space="preserve">27839</t>
  </si>
  <si>
    <t xml:space="preserve">Manual 500539-004</t>
  </si>
  <si>
    <t xml:space="preserve">Prints &amp; parts Structures</t>
  </si>
  <si>
    <t xml:space="preserve">27840</t>
  </si>
  <si>
    <t xml:space="preserve">Mercury Booster Pump Manual</t>
  </si>
  <si>
    <t xml:space="preserve">27841</t>
  </si>
  <si>
    <t xml:space="preserve">Proteus 1</t>
  </si>
  <si>
    <t xml:space="preserve">27842</t>
  </si>
  <si>
    <t xml:space="preserve">Saturn OC</t>
  </si>
  <si>
    <t xml:space="preserve">Manuals </t>
  </si>
  <si>
    <t xml:space="preserve">Operators Guide Manual Operation &amp; Maintenance Manual</t>
  </si>
  <si>
    <t xml:space="preserve">27871</t>
  </si>
  <si>
    <t xml:space="preserve">ISR Maual </t>
  </si>
  <si>
    <t xml:space="preserve">In Situ Rinse Prints &amp; Parts Structures Manual</t>
  </si>
  <si>
    <t xml:space="preserve">27872</t>
  </si>
  <si>
    <t xml:space="preserve">Vapour Phase Processing system Supplementary training manual</t>
  </si>
  <si>
    <t xml:space="preserve">27873</t>
  </si>
  <si>
    <t xml:space="preserve">PLC Expansion</t>
  </si>
  <si>
    <t xml:space="preserve">PLC expansion Project Manual</t>
  </si>
  <si>
    <t xml:space="preserve">27875</t>
  </si>
  <si>
    <t xml:space="preserve">HELIOS 52</t>
  </si>
  <si>
    <t xml:space="preserve">Prints  &amp; Products structures Manual</t>
  </si>
  <si>
    <t xml:space="preserve">27877</t>
  </si>
  <si>
    <t xml:space="preserve">500539-004</t>
  </si>
  <si>
    <t xml:space="preserve">Parts &amp; Structures Manual</t>
  </si>
  <si>
    <t xml:space="preserve">27878</t>
  </si>
  <si>
    <t xml:space="preserve">Saturn</t>
  </si>
  <si>
    <t xml:space="preserve">Manual General</t>
  </si>
  <si>
    <t xml:space="preserve">27879</t>
  </si>
  <si>
    <t xml:space="preserve">Mercury MP</t>
  </si>
  <si>
    <t xml:space="preserve">Spray Processing system Operation &amp; Maintenance Manual</t>
  </si>
  <si>
    <t xml:space="preserve">MERCURY MP SPRAY PROCESSING SYSTEM Operation and Maintenance Manual - For 
software version 9.07
Manual P/N 908786-200 REV B
ORIGINAL OEM MANUAL.
Location: Avezzano (AQ) 67051 Italy</t>
  </si>
  <si>
    <t xml:space="preserve">27880</t>
  </si>
  <si>
    <t xml:space="preserve">Model 1000 CDM/ PPS Manual Rev D</t>
  </si>
  <si>
    <t xml:space="preserve">Qty 2 available.
See attached details.
Non-cleanroom paper version.
In Avezzano, Italy
part number 906488-100
</t>
  </si>
  <si>
    <t xml:space="preserve">27881</t>
  </si>
  <si>
    <t xml:space="preserve">Chemfill systems - Manual</t>
  </si>
  <si>
    <t xml:space="preserve">Model 1000-4 PLC CDM Supplementary Training Package </t>
  </si>
  <si>
    <t xml:space="preserve">Advanced training course  - notes , including diagrams etc.
Located in Italy.
See attached photos for details.</t>
  </si>
  <si>
    <t xml:space="preserve">83516</t>
  </si>
  <si>
    <t xml:space="preserve">Polaris 3500 (Spares)</t>
  </si>
  <si>
    <t xml:space="preserve">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</si>
  <si>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</si>
  <si>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 xml:space="preserve">86277</t>
  </si>
  <si>
    <t xml:space="preserve">staubli rx 90 robot control unit 308998-001 RX 90 CONTR.1</t>
  </si>
  <si>
    <t xml:space="preserve">ELECTRICAL: 208 VAC
30 AMP
3PH
</t>
  </si>
  <si>
    <t xml:space="preserve">95574</t>
  </si>
  <si>
    <t xml:space="preserve">Polaris 3500 (Spares) 294157-200 REV C</t>
  </si>
  <si>
    <t xml:space="preserve">PCB, MODULE DRIP AND GUARD INPUTS</t>
  </si>
  <si>
    <t xml:space="preserve">new unused. see attached photos.
For FSI Polaris track system.
DIMENSIONS: 45cm X 44cm X 6 cm(H)
WEIGHT: 1,5 KG.
 </t>
  </si>
  <si>
    <t xml:space="preserve">95575</t>
  </si>
  <si>
    <t xml:space="preserve">Polaris 3500 (Spares) IKEGAMI PM-930A</t>
  </si>
  <si>
    <t xml:space="preserve">PICURE MONITOR</t>
  </si>
  <si>
    <t xml:space="preserve">new unused. see attached photos.
For FSI Polaris track system.
DIMENSIONS: 25cm X 25cm X 22 cm(H)
WEIGHT: 4.7 KG.
 </t>
  </si>
  <si>
    <t xml:space="preserve">95576</t>
  </si>
  <si>
    <t xml:space="preserve">Polaris 3500 (Spares) VT106</t>
  </si>
  <si>
    <t xml:space="preserve">10 INCH VGA MONOCHROME MONITOR</t>
  </si>
  <si>
    <t xml:space="preserve"> see attached photos.
For FSI Polaris track system.
25 CM X 24 CM X 22 CM (H) WEIGHT 3.7 KG
 </t>
  </si>
  <si>
    <t xml:space="preserve">95577</t>
  </si>
  <si>
    <t xml:space="preserve">Polaris 3500 (Spares) IBM 8228 P/N 6091014</t>
  </si>
  <si>
    <t xml:space="preserve">Multistation Access Unit</t>
  </si>
  <si>
    <t xml:space="preserve">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</si>
  <si>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 xml:space="preserve">95578</t>
  </si>
  <si>
    <t xml:space="preserve">Polaris 3500 (Spares) Proteon P7228 rev h</t>
  </si>
  <si>
    <t xml:space="preserve">PROTEON PRONET P7228 8 PORT</t>
  </si>
  <si>
    <t xml:space="preserve">See attached photos.
For FSI Polaris track system.
49 CM X 18 CM X 7 CM (H) WEIGHT 3.2 KG
 </t>
  </si>
  <si>
    <t xml:space="preserve">95579</t>
  </si>
  <si>
    <t xml:space="preserve">Polaris 3500 (Spares) Patlite SL-V</t>
  </si>
  <si>
    <t xml:space="preserve">Signal Tower, 2 color, Amber, Red</t>
  </si>
  <si>
    <t xml:space="preserve">see attached photos.
For FSI Polaris track system.
9 CM X 4 CM X 53 CM (H) WEIGHT 1 KG
 </t>
  </si>
  <si>
    <t xml:space="preserve">95580</t>
  </si>
  <si>
    <t xml:space="preserve">Power box for 200 mm note track</t>
  </si>
  <si>
    <t xml:space="preserve">see attached photos.
For FSI Polaris track system.
44 CM X 34 CM X 18 CM (H) WEIGHT 6.5 KG
 </t>
  </si>
  <si>
    <t xml:space="preserve">95581</t>
  </si>
  <si>
    <t xml:space="preserve">PLAST-O-MATIC PRD075B-PP VALVE</t>
  </si>
  <si>
    <t xml:space="preserve">see attached photos.
For FSI Polaris track system.
23 CM X 13 CM X 29 CM (H) WEIGHT 2 KG
 </t>
  </si>
  <si>
    <t xml:space="preserve">95582</t>
  </si>
  <si>
    <t xml:space="preserve">PCB, FSI A/N 294084-200C</t>
  </si>
  <si>
    <t xml:space="preserve">see attached photos.
For FSI Polaris track system.
12 CM X 20 CM X 4 CM (H) WEIGHT 0.15 KG
 </t>
  </si>
  <si>
    <t xml:space="preserve">95583</t>
  </si>
  <si>
    <t xml:space="preserve">DIGI ACCELPORT PCB 55000534 REV F</t>
  </si>
  <si>
    <t xml:space="preserve">see attached photos.
For FSI Polaris track system.
12 CM X 20 CM X4 CM (H) WEIGHT 0.2 KG
 </t>
  </si>
  <si>
    <t xml:space="preserve">95584</t>
  </si>
  <si>
    <t xml:space="preserve">PCB, FSI 200-0097 REV B MVS 8100 FRAME GRABBER</t>
  </si>
  <si>
    <t xml:space="preserve">see attached photos.
For FSI Polaris track system.
14 CM X 20 CM X4 CM (H) WEIGHT 0.3 KG
 </t>
  </si>
  <si>
    <t xml:space="preserve">95585</t>
  </si>
  <si>
    <t xml:space="preserve">PCB, FSI 61-0061-10 EXP-BP5</t>
  </si>
  <si>
    <t xml:space="preserve">see attached photos.
For FSI Polaris track system.
12 CM X 32 CM X 5 CM (H) WEIGHT 0.3 KG
 </t>
  </si>
  <si>
    <t xml:space="preserve">95586</t>
  </si>
  <si>
    <t xml:space="preserve">PCB, FSI 33000-472, VME MONOLITHIC 12 SLOT</t>
  </si>
  <si>
    <t xml:space="preserve">see attached photos.
For FSI Polaris track system.
27 CM X 27 CM X 1 CM (H) WEIGHT 1 KG
 </t>
  </si>
  <si>
    <t xml:space="preserve">95587</t>
  </si>
  <si>
    <t xml:space="preserve">PCB, FSI 10444-01AA</t>
  </si>
  <si>
    <t xml:space="preserve">see attached photos.
For FSI Polaris track system.
13 CM X 13 CM X 4 CM (H) WEIGHT 0.2 KG
 </t>
  </si>
  <si>
    <t xml:space="preserve">95588</t>
  </si>
  <si>
    <t xml:space="preserve">PCB, FSI SP 586T (00-065-0015 REV D) SINGLE BOARD COMPUTER</t>
  </si>
  <si>
    <t xml:space="preserve">see attached photos.
For FSI Polaris track system.
36 CM X 15 CM X 4 CM (H) WEIGHT 0.5 KG
 </t>
  </si>
  <si>
    <t xml:space="preserve">95591</t>
  </si>
  <si>
    <t xml:space="preserve">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</si>
  <si>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</si>
  <si>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 xml:space="preserve">95592</t>
  </si>
  <si>
    <t xml:space="preserve">GAS SENSOR, FSI P/N 841-004-i </t>
  </si>
  <si>
    <t xml:space="preserve">see attached photos.
P/N 841-004-I 1271011
sensor part number:-
55601420 ILA-1487-C 3/00 TEMP Anheim CA
For FSI Polaris track system.
25 CM X 10 CM X 20 CM (H) WEIGHT 1 KG
 </t>
  </si>
  <si>
    <t xml:space="preserve">95593</t>
  </si>
  <si>
    <t xml:space="preserve">ATEN CS-122 CPU SWITCH FOR PS/2 PC/AT</t>
  </si>
  <si>
    <t xml:space="preserve">see attached photos.
For FSI Polaris track system.
22.5 CM X15.2 CM X 5.5 CM (H) WEIGHT 1.4 KG
 </t>
  </si>
  <si>
    <t xml:space="preserve">95595</t>
  </si>
  <si>
    <t xml:space="preserve">PLATE ASSEMBLY</t>
  </si>
  <si>
    <t xml:space="preserve">see attached photos.
For FSI Polaris track system.
Includes the following part numbers:
411131-001-F
PCB: 400-A/N292030 C/REV
410827-00 /C 0795 JMI
410828-00 /B 0795 JMI
28 CM X 28 CM X 31 CM (H) WEIGHT 12.5 KG
 </t>
  </si>
  <si>
    <t xml:space="preserve">95596</t>
  </si>
  <si>
    <t xml:space="preserve">PLASTIC COVER</t>
  </si>
  <si>
    <t xml:space="preserve">see attached photos.
For FSI Polaris track system.
40 CM X 26 CM X 6.5 CM (H) WEIGHT 1.5 KG
 </t>
  </si>
  <si>
    <t xml:space="preserve">95602</t>
  </si>
  <si>
    <t xml:space="preserve">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</si>
  <si>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</si>
  <si>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 xml:space="preserve">95603</t>
  </si>
  <si>
    <t xml:space="preserve">FSI P/N 917410-002C POWER BOX WITH BOARD CT 294159-200C</t>
  </si>
  <si>
    <t xml:space="preserve">See attached photos.
For FSI Polaris track system.
45 CM X 45 CM X 14 CM (H) WEIGHT 4.5 KG
 </t>
  </si>
  <si>
    <t xml:space="preserve">95604</t>
  </si>
  <si>
    <t xml:space="preserve">FSI P/N 917803-001B DWR-DSP CABLE, 25 CM</t>
  </si>
  <si>
    <t xml:space="preserve">see attached photos.
For FSI Polaris track system.
 </t>
  </si>
  <si>
    <t xml:space="preserve">95605</t>
  </si>
  <si>
    <t xml:space="preserve">FSI P/N IB1-7000T 2 FEET CABLE  0795</t>
  </si>
  <si>
    <t xml:space="preserve">95606</t>
  </si>
  <si>
    <t xml:space="preserve">FSI P/N IB1-7000T , CABLE 2 FEET 0795</t>
  </si>
  <si>
    <t xml:space="preserve">95607</t>
  </si>
  <si>
    <t xml:space="preserve">FSI P/N  POWER CABLE, LENGTH 135 CM</t>
  </si>
  <si>
    <t xml:space="preserve">95608</t>
  </si>
  <si>
    <t xml:space="preserve">FSI P/N  8454-AWM-4097-MT BELDEN CABLE, LENGHT 34 CM</t>
  </si>
  <si>
    <t xml:space="preserve">106015</t>
  </si>
  <si>
    <t xml:space="preserve">POWER SUPPLY, CONVERSION EQUIPMENT CORP. M/N 05D-0189-01</t>
  </si>
  <si>
    <t xml:space="preserve">see attached photos.
CONVERSION EQUIPMENT CORP. MODEL NUMBER 05D-0189-01
INPUT 115/230V 47-63 HZ 6/3 A
OUTPUT: 484 W MAX
For FSI Polaris track system.
13 CM X 27 CM X 10 CM (H) WEIGHT 2.5 KG
 </t>
  </si>
  <si>
    <t xml:space="preserve">83616</t>
  </si>
  <si>
    <t xml:space="preserve">FSP GROUP INC</t>
  </si>
  <si>
    <t xml:space="preserve">100-240 W</t>
  </si>
  <si>
    <t xml:space="preserve">POWER SUPPLY for a p.c.</t>
  </si>
  <si>
    <t xml:space="preserve">10</t>
  </si>
  <si>
    <t xml:space="preserve">10A 50-60 Hz</t>
  </si>
  <si>
    <t xml:space="preserve">AC IMPUT 100-240 V
10 A
50-60 Hz
MAX OUTPUT POWER 350 W
PART ID LABEL
WEIGHT TOTAL BOX: 19 KG.
DIMENSION: 50CM.X 38 CM. X 23 CM. (H)
S/N ALL: S6421250171/72/73/74/75/76/77/78/79/80
      </t>
  </si>
  <si>
    <t xml:space="preserve">83884</t>
  </si>
  <si>
    <t xml:space="preserve">FUJI</t>
  </si>
  <si>
    <t xml:space="preserve">CP32</t>
  </si>
  <si>
    <t xml:space="preserve">CIRCUIT PROTECTOR</t>
  </si>
  <si>
    <t xml:space="preserve">V 2/W
CP32V/2W
AC 250 V
50/60 Hz
2 A 1000A P-2
500 2V
WEIGHT  150 GR.
DIMENSION:10 CM. X 6,5 CM. X 4 CM.(H)
THE PRICE IS FOR EACH</t>
  </si>
  <si>
    <t xml:space="preserve">84260</t>
  </si>
  <si>
    <t xml:space="preserve">FUJI SEIKI &amp; SILENT</t>
  </si>
  <si>
    <t xml:space="preserve">FA-1612HCB-C</t>
  </si>
  <si>
    <t xml:space="preserve">FA.FWM.</t>
  </si>
  <si>
    <t xml:space="preserve">SOFT ABSORBER FUJI
1612HCB
WEIGHT: 1050 GR.
DIMENSION: 2 X 2 X 12 (H)
</t>
  </si>
  <si>
    <t xml:space="preserve">103814</t>
  </si>
  <si>
    <t xml:space="preserve">Fujikin</t>
  </si>
  <si>
    <t xml:space="preserve">FBSDV-6.35-2B3-BGC</t>
  </si>
  <si>
    <t xml:space="preserve">VALVE BLOCK DIAPH 1/4VCR-F/F/F NC/NC VIM VAR 5RA</t>
  </si>
  <si>
    <t xml:space="preserve">COMPLETELY NEW OEM PART, SEALED IN THE ORIGINAL PACKING MATERIALS.
SEE PHOTOS FOR DETAILS.
LOCATED IN AVEZZANO 67051 ITALY.</t>
  </si>
  <si>
    <t xml:space="preserve">83549</t>
  </si>
  <si>
    <t xml:space="preserve">Fujitsu Denso</t>
  </si>
  <si>
    <t xml:space="preserve">FDS11+11</t>
  </si>
  <si>
    <t xml:space="preserve">750W 34A Power supply FOR ADVANTEST T5335P TESTER</t>
  </si>
  <si>
    <t xml:space="preserve">  Removed from working service from Advantest T5335P tester
 FDS11+11 converter power supply 00952 (3922-D921)
 </t>
  </si>
  <si>
    <t xml:space="preserve">83903</t>
  </si>
  <si>
    <t xml:space="preserve">GACHOT</t>
  </si>
  <si>
    <t xml:space="preserve">DN 15-10</t>
  </si>
  <si>
    <t xml:space="preserve">STAINLSS STEEL BALL VALVE</t>
  </si>
  <si>
    <t xml:space="preserve">+644
Z2CND 7-12
DN 15-10
PN 100
WEIGHT: GR.750
DIMENSION: 21 CM. X 8 CM. X 10 CM. (H)
THE PRICE IS FOR EACH</t>
  </si>
  <si>
    <t xml:space="preserve">84075</t>
  </si>
  <si>
    <t xml:space="preserve">Gasonics</t>
  </si>
  <si>
    <t xml:space="preserve">DTC2280</t>
  </si>
  <si>
    <t xml:space="preserve">ISA IDE control board floppy HDD</t>
  </si>
  <si>
    <t xml:space="preserve">new in the box, old stock
DTC 2280, with manuals, etc.
</t>
  </si>
  <si>
    <t xml:space="preserve">83920</t>
  </si>
  <si>
    <t xml:space="preserve">GAZEL</t>
  </si>
  <si>
    <t xml:space="preserve">MG.FE 14</t>
  </si>
  <si>
    <t xml:space="preserve">SUPERCLEAN</t>
  </si>
  <si>
    <t xml:space="preserve">14</t>
  </si>
  <si>
    <t xml:space="preserve">IPE 141</t>
  </si>
  <si>
    <t xml:space="preserve">83921</t>
  </si>
  <si>
    <t xml:space="preserve">MG.FC 14</t>
  </si>
  <si>
    <t xml:space="preserve">GSI</t>
  </si>
  <si>
    <t xml:space="preserve">IPE 145</t>
  </si>
  <si>
    <t xml:space="preserve">83922</t>
  </si>
  <si>
    <t xml:space="preserve">MG.FE 38</t>
  </si>
  <si>
    <t xml:space="preserve">IPE 142</t>
  </si>
  <si>
    <t xml:space="preserve">83923</t>
  </si>
  <si>
    <t xml:space="preserve">EMC 38 AB</t>
  </si>
  <si>
    <t xml:space="preserve">IPE 155</t>
  </si>
  <si>
    <t xml:space="preserve">83924</t>
  </si>
  <si>
    <t xml:space="preserve">ECF 14</t>
  </si>
  <si>
    <t xml:space="preserve">IPE 148</t>
  </si>
  <si>
    <t xml:space="preserve">83925</t>
  </si>
  <si>
    <t xml:space="preserve">ECM 14</t>
  </si>
  <si>
    <t xml:space="preserve">SUPERCLEAN-GSI</t>
  </si>
  <si>
    <t xml:space="preserve">IPE 149</t>
  </si>
  <si>
    <t xml:space="preserve">83926</t>
  </si>
  <si>
    <t xml:space="preserve">ECF 12</t>
  </si>
  <si>
    <t xml:space="preserve">IPE 152</t>
  </si>
  <si>
    <t xml:space="preserve">83927</t>
  </si>
  <si>
    <t xml:space="preserve">ECM 12</t>
  </si>
  <si>
    <t xml:space="preserve">IPE 153</t>
  </si>
  <si>
    <t xml:space="preserve">106945</t>
  </si>
  <si>
    <t xml:space="preserve">Genmark</t>
  </si>
  <si>
    <t xml:space="preserve">GB3</t>
  </si>
  <si>
    <t xml:space="preserve">Wafer handling Robot</t>
  </si>
  <si>
    <t xml:space="preserve">Robot</t>
  </si>
  <si>
    <t xml:space="preserve">as is all rebuilt</t>
  </si>
  <si>
    <t xml:space="preserve">-Sold "as is".
-See attached photos for the condition
-SOFTWARE FLOPPY DISK INCLUDED .
SHIPPING WEIGHT AND DIMS IN CARDBOARD BOX 53 CM X 53 CM X 56 CM (H) WEIGHT 
25 KG
LOCATED AT OUR WAREHOUSE IN AVEZZANO 67051 ITALY AND AVAILABLE FOR 
IMMEDIATE DELIVERY.</t>
  </si>
  <si>
    <t xml:space="preserve">79892</t>
  </si>
  <si>
    <t xml:space="preserve">Gossen Konstanter</t>
  </si>
  <si>
    <t xml:space="preserve">IEC625</t>
  </si>
  <si>
    <t xml:space="preserve">Laboratory Power supply Gossen Konstanter UOP</t>
  </si>
  <si>
    <t xml:space="preserve">DEINSTALLED
WAREHOUSED
CAN BE INSPECTED BY APPOINTMENT
LOCATION: AVEZZANO 67051 ITALY
</t>
  </si>
  <si>
    <t xml:space="preserve">83800</t>
  </si>
  <si>
    <t xml:space="preserve">GSC</t>
  </si>
  <si>
    <t xml:space="preserve">P140-74</t>
  </si>
  <si>
    <t xml:space="preserve">Gleichstrom Servo Motor</t>
  </si>
  <si>
    <t xml:space="preserve"> GSC P140-74 Nr. 391041
Md 0,3 Nm 3A
n 3000 min
 10V/1000 min Gen. 14V/1000 min
From Zeiss Axiotran microscopes
appears new in the box
Zeiss 5240500
 </t>
  </si>
  <si>
    <t xml:space="preserve">84413</t>
  </si>
  <si>
    <t xml:space="preserve">HAMPTON</t>
  </si>
  <si>
    <t xml:space="preserve">CYCLETROL 240</t>
  </si>
  <si>
    <t xml:space="preserve">CIRCUIT BREAKER</t>
  </si>
  <si>
    <t xml:space="preserve">PART NUMBER: 200100
IMPUT: 240 VAC,10A
10/50/60 Hz
OUTPUT: 0-180 VDC, 1/8 TO 1,5 HP
WEIGHT: KG.3,2
DIMENSION: 16 X 12 X 26,3 (H)</t>
  </si>
  <si>
    <t xml:space="preserve">52166</t>
  </si>
  <si>
    <t xml:space="preserve">Hitachi</t>
  </si>
  <si>
    <t xml:space="preserve">545-5515</t>
  </si>
  <si>
    <t xml:space="preserve">DC power supply module for CD SEM</t>
  </si>
  <si>
    <t xml:space="preserve">DC power supply module , 5 channels, goes to a Hitachi SEM (P/N 545-5515)</t>
  </si>
  <si>
    <t xml:space="preserve">52167</t>
  </si>
  <si>
    <t xml:space="preserve">6280H</t>
  </si>
  <si>
    <t xml:space="preserve">Power Supply Module 4channels </t>
  </si>
  <si>
    <t xml:space="preserve">Power Supply module 4channels for Hitachi SEM 6280H, see pictures for 
details</t>
  </si>
  <si>
    <t xml:space="preserve">52301</t>
  </si>
  <si>
    <t xml:space="preserve">545-5516</t>
  </si>
  <si>
    <t xml:space="preserve">7 Channel Power Supply module</t>
  </si>
  <si>
    <t xml:space="preserve">Power Supply module onboard, 7 channels for Hitachi CD-SEM</t>
  </si>
  <si>
    <t xml:space="preserve">52312</t>
  </si>
  <si>
    <t xml:space="preserve">545-5522</t>
  </si>
  <si>
    <t xml:space="preserve">VG board for CD SEM</t>
  </si>
  <si>
    <t xml:space="preserve">VG driver board for CD SEM</t>
  </si>
  <si>
    <t xml:space="preserve">52339</t>
  </si>
  <si>
    <t xml:space="preserve">545-5521</t>
  </si>
  <si>
    <t xml:space="preserve">EVAC PCB FOR HITACHI CD-SEM</t>
  </si>
  <si>
    <t xml:space="preserve">EVAC SEQ P/N 545-5521 board for Hitachi CD-SEM</t>
  </si>
  <si>
    <t xml:space="preserve">52340</t>
  </si>
  <si>
    <t xml:space="preserve">545-5537</t>
  </si>
  <si>
    <t xml:space="preserve">IP-PC2 for cd-sem</t>
  </si>
  <si>
    <t xml:space="preserve">IP-PC2 board for Hitachi CD-SEM</t>
  </si>
  <si>
    <t xml:space="preserve">52343</t>
  </si>
  <si>
    <t xml:space="preserve">377-7592</t>
  </si>
  <si>
    <t xml:space="preserve">Power Supply Module for CD SEM</t>
  </si>
  <si>
    <t xml:space="preserve">Hitachi Power Supply module</t>
  </si>
  <si>
    <t xml:space="preserve">53054</t>
  </si>
  <si>
    <t xml:space="preserve">HITACHI</t>
  </si>
  <si>
    <t xml:space="preserve">6280H (SPARES)</t>
  </si>
  <si>
    <t xml:space="preserve">SORD Computer for cd sem system</t>
  </si>
  <si>
    <t xml:space="preserve">Complete PC assembly with Centronics Key and external FDD 3.5"</t>
  </si>
  <si>
    <t xml:space="preserve">86278</t>
  </si>
  <si>
    <t xml:space="preserve">Hitachi </t>
  </si>
  <si>
    <t xml:space="preserve">6280H CONTROL RACK</t>
  </si>
  <si>
    <t xml:space="preserve">CD SEM (PARTS)</t>
  </si>
  <si>
    <t xml:space="preserve">CONTROL RACK</t>
  </si>
  <si>
    <t xml:space="preserve">102060</t>
  </si>
  <si>
    <t xml:space="preserve">CD SEM Control Rack including qty 12 PC  Boards in the rack</t>
  </si>
  <si>
    <t xml:space="preserve">12</t>
  </si>
  <si>
    <t xml:space="preserve">CONTROL RACK REMOVED FROM WORKING CD SEM.
Including the following PCBs:
CPU P/N 566-5504
ROM P/N 566-5503
INT/PTM 545-5504
MAG.ADJ. P/N 565-5506
RS232C P/N 545-5505
PANEL/IF 566-5346
C/G RAM P/N 566-5513
CRTC(T) P/N 545-5591
V-AMP (T) P/N 545-5596
NVMEM P/N 545-5598
SCAN CONT 545-5507
HV/LENS P/N 566-5510 LENS N P/N 566-5540</t>
  </si>
  <si>
    <t xml:space="preserve">77264</t>
  </si>
  <si>
    <t xml:space="preserve">HOLADAY</t>
  </si>
  <si>
    <t xml:space="preserve">HI-1801</t>
  </si>
  <si>
    <t xml:space="preserve">MICROWAVE SURVEY METER</t>
  </si>
  <si>
    <t xml:space="preserve">Laboratory</t>
  </si>
  <si>
    <t xml:space="preserve">Holaday Microwave Survey Meter
in case, like new, with all accessories.
Location: Avezzano 67051 Italy</t>
  </si>
  <si>
    <t xml:space="preserve">83579</t>
  </si>
  <si>
    <t xml:space="preserve">HP HEWLETT PACKARD</t>
  </si>
  <si>
    <t xml:space="preserve">9145A</t>
  </si>
  <si>
    <t xml:space="preserve">PC HP HEWLETT PACHARD 9145</t>
  </si>
  <si>
    <t xml:space="preserve">115/230V</t>
  </si>
  <si>
    <t xml:space="preserve">AC LINE
115/230 V
1.6/1.0 A MAX
50/60 Hz
32 TRACK
FUSE: F3A-250 V USA
T3 15A-250 V
EUROPE
SELF TEST
DISPLAY RESULT</t>
  </si>
  <si>
    <t xml:space="preserve">82181</t>
  </si>
  <si>
    <t xml:space="preserve">hps mks</t>
  </si>
  <si>
    <t xml:space="preserve">90 degree flange</t>
  </si>
  <si>
    <t xml:space="preserve">HPS MKS Stainless Steel VACUUM FITTING</t>
  </si>
  <si>
    <t xml:space="preserve">HPS MKS Stainless Steel VACUUM FITTING 90 Degree ELBOW Flange Size KF-40
OD 5" elbow already attached to straight pump flange also 5"
Stainless steel
Boerne,TX Warehouse </t>
  </si>
  <si>
    <t xml:space="preserve">77156</t>
  </si>
  <si>
    <t xml:space="preserve">HTC</t>
  </si>
  <si>
    <t xml:space="preserve">ISO1010OCRVSA</t>
  </si>
  <si>
    <t xml:space="preserve">Pump flange PN 192112412</t>
  </si>
  <si>
    <t xml:space="preserve">   ISO100OCRVSA
   P/N 192112412LOT#MO0610088
New in a package of 2 each
Ships from our Boerne, TX Location</t>
  </si>
  <si>
    <t xml:space="preserve">77004</t>
  </si>
  <si>
    <t xml:space="preserve">ICP DAS Omega</t>
  </si>
  <si>
    <t xml:space="preserve">DB-16R</t>
  </si>
  <si>
    <t xml:space="preserve">Daughter Board</t>
  </si>
  <si>
    <t xml:space="preserve">DB-16R Daughter Board like new with cables </t>
  </si>
  <si>
    <t xml:space="preserve">84238</t>
  </si>
  <si>
    <t xml:space="preserve">IGUS</t>
  </si>
  <si>
    <t xml:space="preserve">07.10.038.0</t>
  </si>
  <si>
    <t xml:space="preserve">Belt</t>
  </si>
  <si>
    <t xml:space="preserve">Pack of 100 belt pieces, sold as a pack of 100
IGUS P#07.10.038.0</t>
  </si>
  <si>
    <t xml:space="preserve">13025</t>
  </si>
  <si>
    <t xml:space="preserve">IKO</t>
  </si>
  <si>
    <t xml:space="preserve">LWES 15 C1 R460 S2</t>
  </si>
  <si>
    <t xml:space="preserve">Linear way with single bearing block,set of 4</t>
  </si>
  <si>
    <t xml:space="preserve">New in original box</t>
  </si>
  <si>
    <t xml:space="preserve">83617</t>
  </si>
  <si>
    <t xml:space="preserve">IKO NIPPON THOMPSON</t>
  </si>
  <si>
    <t xml:space="preserve">LWHT 20 C1 R760 B T1 H S2</t>
  </si>
  <si>
    <t xml:space="preserve">LINEAR BEARING AND RAIL</t>
  </si>
  <si>
    <t xml:space="preserve">LWHT 20 C1 R760 B
T1 H S2
A 5 18122003
WEIGHT : 3 KG.
DIMENSION: 91 CM.X9 CM.X5 CM.(H)</t>
  </si>
  <si>
    <t xml:space="preserve">83618</t>
  </si>
  <si>
    <t xml:space="preserve">T1 H S2</t>
  </si>
  <si>
    <t xml:space="preserve">LWHS 25 C2 R580 B
T1 H S2
18122003
WEIGHT : 3 KG.
DIMENSION: 91 CM.X9 CM.X5 CM.(H)</t>
  </si>
  <si>
    <t xml:space="preserve">83619</t>
  </si>
  <si>
    <t xml:space="preserve">BCS H S2</t>
  </si>
  <si>
    <t xml:space="preserve">LWLF 42 C2 R550
BCS H S2
A 5 18122003
WEIGHT : 2,5 KG.
DIMENSION: 73 CM.X9 CM.X4,5 CM.(H)</t>
  </si>
  <si>
    <t xml:space="preserve">83626</t>
  </si>
  <si>
    <t xml:space="preserve">PS1</t>
  </si>
  <si>
    <t xml:space="preserve">LINEAR BEARING </t>
  </si>
  <si>
    <t xml:space="preserve">LWH 15 C1
R 180
WEIGHT : 1 KG.
DIMENSION: 39 CM.X16 CM.X 7 CM.(H)</t>
  </si>
  <si>
    <t xml:space="preserve">84222</t>
  </si>
  <si>
    <t xml:space="preserve">LWL 12 C2</t>
  </si>
  <si>
    <t xml:space="preserve">LWL 12 C2 R240 BCS
T1 H S2
WEIGHT : 200 GR.
DIMENSION: 32 CM.X CM.X2,5 CM.(H)</t>
  </si>
  <si>
    <t xml:space="preserve">83583</t>
  </si>
  <si>
    <t xml:space="preserve">INFICON</t>
  </si>
  <si>
    <t xml:space="preserve">850-200-G1</t>
  </si>
  <si>
    <t xml:space="preserve">LEYBOLD IG 3 VACUUM GAUGE CONTROLLER</t>
  </si>
  <si>
    <t xml:space="preserve">RS232</t>
  </si>
  <si>
    <t xml:space="preserve">77151</t>
  </si>
  <si>
    <t xml:space="preserve">Ingersoll Rand</t>
  </si>
  <si>
    <t xml:space="preserve">ANAQK-ABXAB-160</t>
  </si>
  <si>
    <t xml:space="preserve">Provenair HT Pneumatic Cylinder</t>
  </si>
  <si>
    <t xml:space="preserve">New, unused, in original packaging.
74 cm  x 15 cm x 9 cm (H), 3 KG in box.
Package has been opened to take photos. Includes manual.
Compatible with AMI Presco Model 885 screen printers.</t>
  </si>
  <si>
    <t xml:space="preserve">86677</t>
  </si>
  <si>
    <t xml:space="preserve">InTest </t>
  </si>
  <si>
    <t xml:space="preserve">Test Head</t>
  </si>
  <si>
    <t xml:space="preserve">CPIT TEP8 / STFLASH  EPROM / 1792 Test Head</t>
  </si>
  <si>
    <t xml:space="preserve">16 Channel VI E/M (Fusion CX)
For a Fusion CX tester to interface to the prober.
Packed in original packing materials.
Weight = 17 KG
Dimensions: 47 cm x 56 cm x 28 cm (h)</t>
  </si>
  <si>
    <t xml:space="preserve">84552</t>
  </si>
  <si>
    <t xml:space="preserve">JSC Systems</t>
  </si>
  <si>
    <t xml:space="preserve">510</t>
  </si>
  <si>
    <t xml:space="preserve">Controller</t>
  </si>
  <si>
    <t xml:space="preserve">JSC Systems, Inc. 510-180C TP 110V Set Point controller
Good,working condition, with power cable
</t>
  </si>
  <si>
    <t xml:space="preserve">84231</t>
  </si>
  <si>
    <t xml:space="preserve">Kalrez</t>
  </si>
  <si>
    <t xml:space="preserve">O-RING AS-568A</t>
  </si>
  <si>
    <t xml:space="preserve">o-ring seal</t>
  </si>
  <si>
    <t xml:space="preserve">
DUPONT KALREZ O-RING AS-568A K#456 COMPOUND: PV8070</t>
  </si>
  <si>
    <t xml:space="preserve">84388</t>
  </si>
  <si>
    <t xml:space="preserve">KEYENCE</t>
  </si>
  <si>
    <t xml:space="preserve">FU-12</t>
  </si>
  <si>
    <t xml:space="preserve">PHOTO SENSOR</t>
  </si>
  <si>
    <t xml:space="preserve">FU-12
WEIGHT: 100 GR.
DIMENSION: 15 X 15 X 2,5 (H) FOR EACH</t>
  </si>
  <si>
    <t xml:space="preserve">84392</t>
  </si>
  <si>
    <t xml:space="preserve">PS SERIES</t>
  </si>
  <si>
    <t xml:space="preserve">Sensor Fiber Optic Cable
PS-55 2 PIECES
PS-25
FS2-60
FS-T1
FU-69
WEIGHT: 100 GR.
DIMENSION: 12 X 12 X 2,5 (H) FOR EACH</t>
  </si>
  <si>
    <t xml:space="preserve">84393</t>
  </si>
  <si>
    <t xml:space="preserve">PS2-61
WEIGHT: 180 GR.
DIMENSION: 11 X 12 X 3,5 (H)</t>
  </si>
  <si>
    <t xml:space="preserve">84394</t>
  </si>
  <si>
    <t xml:space="preserve">AP-21A
WEIGHT: 200 GR.
DIMENSION: 11,5 X 10 X 5 (H) FOR EACH</t>
  </si>
  <si>
    <t xml:space="preserve">1736</t>
  </si>
  <si>
    <t xml:space="preserve">KLA</t>
  </si>
  <si>
    <t xml:space="preserve">710-101836-02</t>
  </si>
  <si>
    <t xml:space="preserve">AUTOFOCUS 2  HV PCB for KLA 2xx reticle inspection system</t>
  </si>
  <si>
    <t xml:space="preserve">Autofocus HV PCB</t>
  </si>
  <si>
    <t xml:space="preserve">4288</t>
  </si>
  <si>
    <t xml:space="preserve">710-101836-02 REV D</t>
  </si>
  <si>
    <t xml:space="preserve">AUTOFOCUS II POWER AMP</t>
  </si>
  <si>
    <t xml:space="preserve">4289</t>
  </si>
  <si>
    <t xml:space="preserve">710-102570-02</t>
  </si>
  <si>
    <t xml:space="preserve">AUTOFOCUS PRE-AMPLIFIER</t>
  </si>
  <si>
    <t xml:space="preserve">4290</t>
  </si>
  <si>
    <t xml:space="preserve">VLSI 845</t>
  </si>
  <si>
    <t xml:space="preserve">DUPONT VERIMASK for KLA 2xx reticle inspection system</t>
  </si>
  <si>
    <t xml:space="preserve">MASTER, USED, SOME DEFECTS , NOT PELLICALIZED, NO WORKSHEET
This test reticle has programmed defects, and is used for testing the 
sensitivity of KLA 210e series , 239 and 259 mask inspection systems.
This mask is not pellicalized, and it has been stored outside of a 
cleanroom. Hence, it will need to be cleaned before use in order to reduce 
the number of defects.</t>
  </si>
  <si>
    <t xml:space="preserve">27804</t>
  </si>
  <si>
    <t xml:space="preserve">Defect Highlighting PC</t>
  </si>
  <si>
    <t xml:space="preserve">Defect Highlighting PC for KLA 2xx reticle inspection system</t>
  </si>
  <si>
    <t xml:space="preserve">1.2 MB Floppy Disk Drive AST VGA Plus-4 MB Ram Voltage:115
486-33E Model 5V
In working condition.
The defect highlighting PC was an upgrade which was applied to KLA 2xx 
reticle inspection systems. It can be applied to any e-series tools, by 
adding in this PC, and the defect highlighting board which goes into the 
card cage.</t>
  </si>
  <si>
    <t xml:space="preserve">27807</t>
  </si>
  <si>
    <t xml:space="preserve">720-05887-000</t>
  </si>
  <si>
    <t xml:space="preserve">MCP Detector Control Chassis </t>
  </si>
  <si>
    <t xml:space="preserve">Quantity 3 available SN:085-41S SN:075-41S SN:094-419</t>
  </si>
  <si>
    <t xml:space="preserve">27809</t>
  </si>
  <si>
    <t xml:space="preserve">259 (spares)</t>
  </si>
  <si>
    <t xml:space="preserve">Trinocular Microscope Head for KLA 2xx reticle inspection system</t>
  </si>
  <si>
    <t xml:space="preserve">Microscope Head Assembly 10x/20L Eye Pieces
Parts
655-037648-00 Rev XA
655-03737-00 Rev XA
655-037138-00 Rev XD ORH</t>
  </si>
  <si>
    <t xml:space="preserve">31614</t>
  </si>
  <si>
    <t xml:space="preserve">8100</t>
  </si>
  <si>
    <t xml:space="preserve">PICOAMP 11  P/N 720-02964-000</t>
  </si>
  <si>
    <t xml:space="preserve">Rigg Engineering Group SN 189-20S REV B SN 185-20S REV B</t>
  </si>
  <si>
    <t xml:space="preserve">31615</t>
  </si>
  <si>
    <t xml:space="preserve">8100 (Spares)</t>
  </si>
  <si>
    <t xml:space="preserve">wafer tabel for CD SEM P/N 731-09404-047 Rev 2</t>
  </si>
  <si>
    <t xml:space="preserve">wafer table for kla 8100 series CD SEM
DIAMETER 15 CM.
 KG. 0,3</t>
  </si>
  <si>
    <t xml:space="preserve">31616</t>
  </si>
  <si>
    <t xml:space="preserve">Plate Wafer P/N 731-08507-004</t>
  </si>
  <si>
    <t xml:space="preserve">31618</t>
  </si>
  <si>
    <t xml:space="preserve">Block, Pivot ,Keybd  P/N 740-03389-000</t>
  </si>
  <si>
    <t xml:space="preserve">31620</t>
  </si>
  <si>
    <t xml:space="preserve">Interface cable set P/N 810-09072-002 REV A</t>
  </si>
  <si>
    <t xml:space="preserve">Inteface cable set for Robot, Ionpump, Vac Gauge ,stage etc Quantity 2 sets 
available</t>
  </si>
  <si>
    <t xml:space="preserve">31621</t>
  </si>
  <si>
    <t xml:space="preserve">MCA Module P/N 720-02847-000</t>
  </si>
  <si>
    <t xml:space="preserve">31622</t>
  </si>
  <si>
    <t xml:space="preserve">P/N 740-05635-000 REV A</t>
  </si>
  <si>
    <t xml:space="preserve">31623</t>
  </si>
  <si>
    <t xml:space="preserve">T Piece P/N 471-07945-000</t>
  </si>
  <si>
    <t xml:space="preserve">31624</t>
  </si>
  <si>
    <t xml:space="preserve">Ground Strap P/N 810-04308-005</t>
  </si>
  <si>
    <t xml:space="preserve">31625</t>
  </si>
  <si>
    <t xml:space="preserve">Ground Strap P/N 810-04308-004</t>
  </si>
  <si>
    <t xml:space="preserve">31626</t>
  </si>
  <si>
    <t xml:space="preserve">Bracket P/N 740-07893-000</t>
  </si>
  <si>
    <t xml:space="preserve">31627</t>
  </si>
  <si>
    <t xml:space="preserve">P/N 740-05728-000</t>
  </si>
  <si>
    <t xml:space="preserve">Bracket Lid Lift upper</t>
  </si>
  <si>
    <t xml:space="preserve">31628</t>
  </si>
  <si>
    <t xml:space="preserve">P/N 740-07892-000 Rev A</t>
  </si>
  <si>
    <t xml:space="preserve">31629</t>
  </si>
  <si>
    <t xml:space="preserve">Flex Pipe</t>
  </si>
  <si>
    <t xml:space="preserve">1" Dia by 20" Long</t>
  </si>
  <si>
    <t xml:space="preserve">31630</t>
  </si>
  <si>
    <t xml:space="preserve">PCB  830-10172-000 Rev 3</t>
  </si>
  <si>
    <t xml:space="preserve">31631</t>
  </si>
  <si>
    <t xml:space="preserve">Bracket P/N 740-05415-000 Rev A</t>
  </si>
  <si>
    <t xml:space="preserve">31632</t>
  </si>
  <si>
    <t xml:space="preserve">Festo PU-3 Duo air Pipe</t>
  </si>
  <si>
    <t xml:space="preserve">31633</t>
  </si>
  <si>
    <t xml:space="preserve">Plastic Disc </t>
  </si>
  <si>
    <t xml:space="preserve">61/2" DIA</t>
  </si>
  <si>
    <t xml:space="preserve">31645</t>
  </si>
  <si>
    <t xml:space="preserve">259 (Spares)</t>
  </si>
  <si>
    <t xml:space="preserve">Set of 2 Objectives and 2 illuminator lenses for KLA 259 reticle inspection system</t>
  </si>
  <si>
    <t xml:space="preserve">This sales items consists of the following parts:-
Set of 2 Objectives and 2 illuminator lenses for KLA 259 reticle inspection 
system. Removed from a working tool. Long Working Distance .</t>
  </si>
  <si>
    <t xml:space="preserve">34115</t>
  </si>
  <si>
    <t xml:space="preserve">740-401-320</t>
  </si>
  <si>
    <t xml:space="preserve">P-N 073-401-320  AIRLOCK</t>
  </si>
  <si>
    <t xml:space="preserve">34118</t>
  </si>
  <si>
    <t xml:space="preserve">Ceramic table</t>
  </si>
  <si>
    <t xml:space="preserve">8" Ceramic Table &amp; Misc Parts</t>
  </si>
  <si>
    <t xml:space="preserve">34119</t>
  </si>
  <si>
    <t xml:space="preserve">7700M (SPARES)</t>
  </si>
  <si>
    <t xml:space="preserve">Lens PCB 042763</t>
  </si>
  <si>
    <t xml:space="preserve">34121</t>
  </si>
  <si>
    <t xml:space="preserve">7700m</t>
  </si>
  <si>
    <t xml:space="preserve">robot Dist. PCB</t>
  </si>
  <si>
    <t xml:space="preserve">Pulled From working tool, located in Ireland warehouse in excellent 
condition
sold as-is.</t>
  </si>
  <si>
    <t xml:space="preserve">34123</t>
  </si>
  <si>
    <t xml:space="preserve">253537 Rev A PCB Microscope Dist</t>
  </si>
  <si>
    <t xml:space="preserve">34131</t>
  </si>
  <si>
    <t xml:space="preserve">Pittmann Motor 94337528 Microscope driver</t>
  </si>
  <si>
    <t xml:space="preserve">34132</t>
  </si>
  <si>
    <t xml:space="preserve">181137 Drive Assy PCB</t>
  </si>
  <si>
    <t xml:space="preserve">34135</t>
  </si>
  <si>
    <t xml:space="preserve">174203 Rev D PCB Flat finder pwd Driver </t>
  </si>
  <si>
    <t xml:space="preserve">Excellent condition, located in our  Avezzano, Italy warehouse</t>
  </si>
  <si>
    <t xml:space="preserve">34139</t>
  </si>
  <si>
    <t xml:space="preserve">Front Panel PCB</t>
  </si>
  <si>
    <t xml:space="preserve">34143</t>
  </si>
  <si>
    <t xml:space="preserve">181830 Rev D, National Instruments AT-GPIB/TNT</t>
  </si>
  <si>
    <t xml:space="preserve">34144</t>
  </si>
  <si>
    <t xml:space="preserve">EMO Switch</t>
  </si>
  <si>
    <t xml:space="preserve">34145</t>
  </si>
  <si>
    <t xml:space="preserve">Leadscrew and Servo Motor CMC MT2115-014DF</t>
  </si>
  <si>
    <t xml:space="preserve">34147</t>
  </si>
  <si>
    <t xml:space="preserve">Mirror Assy with Fiber Optic</t>
  </si>
  <si>
    <t xml:space="preserve">34154</t>
  </si>
  <si>
    <t xml:space="preserve">201989 Concave Mirror</t>
  </si>
  <si>
    <t xml:space="preserve">34160</t>
  </si>
  <si>
    <t xml:space="preserve">Detector Assy</t>
  </si>
  <si>
    <t xml:space="preserve">34161</t>
  </si>
  <si>
    <t xml:space="preserve">Mouse &amp; PCB 240C</t>
  </si>
  <si>
    <t xml:space="preserve">34162</t>
  </si>
  <si>
    <t xml:space="preserve">Convex Glass Plate </t>
  </si>
  <si>
    <t xml:space="preserve">34163</t>
  </si>
  <si>
    <t xml:space="preserve">two cables 7 brackets</t>
  </si>
  <si>
    <t xml:space="preserve">34164</t>
  </si>
  <si>
    <t xml:space="preserve">7700</t>
  </si>
  <si>
    <t xml:space="preserve">Misc Bracket</t>
  </si>
  <si>
    <t xml:space="preserve">34167</t>
  </si>
  <si>
    <t xml:space="preserve">Photomultiplier</t>
  </si>
  <si>
    <t xml:space="preserve">53026</t>
  </si>
  <si>
    <t xml:space="preserve">715-023506-00</t>
  </si>
  <si>
    <t xml:space="preserve">Complete lead screw and stepping motor for KLA 2xx reticle inspection system</t>
  </si>
  <si>
    <t xml:space="preserve">Complete lead screw assembly (P/N 715-023506-00)
Compumotor p/n MT E2610-177EP</t>
  </si>
  <si>
    <t xml:space="preserve">83635</t>
  </si>
  <si>
    <t xml:space="preserve">712-023914-00 rev B</t>
  </si>
  <si>
    <t xml:space="preserve">CCD TV camera for KLA 2XX reticle inspection system</t>
  </si>
  <si>
    <t xml:space="preserve">Optical CCD-TV Camera for use with KLA-Tencor 2xx reticle inspection 
systems
TC7005 C
S N 103487
12 VDC
CONNECT TO CLASS 2
SUPPLY ONLY
BURLE SECURITY PRODUCTS
WEIGHT : 1 KG. ca
DIMENSION: 20CM. X 12 CM. X 7 CM. (H)</t>
  </si>
  <si>
    <t xml:space="preserve">84000</t>
  </si>
  <si>
    <t xml:space="preserve">750-653120-00C0</t>
  </si>
  <si>
    <t xml:space="preserve">Power Line Conditioner / Transformer for KLA 2122</t>
  </si>
  <si>
    <t xml:space="preserve">9KVA, 30 AMP 50/60Hz
208,240,380,416,480 V Input
Output: 208/120V with taps
Model: 2-2.5% FCAN; 4-2.5% FCBN
Good condition, removed from fab, sealed, and shipped to our warehouse.
Unsealed only to take photos.
</t>
  </si>
  <si>
    <t xml:space="preserve">84076</t>
  </si>
  <si>
    <t xml:space="preserve">050-654234-00</t>
  </si>
  <si>
    <t xml:space="preserve">Lamp Micro Line Filament w/ clips</t>
  </si>
  <si>
    <t xml:space="preserve">Pack of lamp w/ clips, KLA-Tencor 050-654234-00
for  Use in KLA 21xx tools
</t>
  </si>
  <si>
    <t xml:space="preserve">84216</t>
  </si>
  <si>
    <t xml:space="preserve">740-100360-00 ORH</t>
  </si>
  <si>
    <t xml:space="preserve">Mask Holder for 250 Mil x 6 inch masks for KLA 2xx reticle inspection system</t>
  </si>
  <si>
    <t xml:space="preserve">KLA   ORH 740-100360-00
         ORH 250 MIL 6.OX.250
WEIGHT: 600 GR.
DIMENSION: 28 X 24 X 2 (H)</t>
  </si>
  <si>
    <t xml:space="preserve">84218</t>
  </si>
  <si>
    <t xml:space="preserve">740-100059-00 GWH</t>
  </si>
  <si>
    <t xml:space="preserve">Glass Wafer Holder, 250-150 mm P1, for KLA 2xx reticle inspection system</t>
  </si>
  <si>
    <t xml:space="preserve">KLA   ORH 740-100059-00
         ORH 250 -150mm PI
WEIGHT: 700 GR.
DIMENSION: 29 X 23,5 X 2 (H)
WEIGHT:950 GR.
DIMENSION: 29,5 X 22,5 X 2,5 (H)</t>
  </si>
  <si>
    <t xml:space="preserve">84301</t>
  </si>
  <si>
    <t xml:space="preserve">710-658036-20</t>
  </si>
  <si>
    <t xml:space="preserve">Alignment Processor board REV C3</t>
  </si>
  <si>
    <t xml:space="preserve">removed from working tool</t>
  </si>
  <si>
    <t xml:space="preserve">84302</t>
  </si>
  <si>
    <t xml:space="preserve">710-658041-20</t>
  </si>
  <si>
    <t xml:space="preserve">Alignment PRocessor Phase 3 Board REV E0</t>
  </si>
  <si>
    <t xml:space="preserve">84303</t>
  </si>
  <si>
    <t xml:space="preserve">710-658046-20</t>
  </si>
  <si>
    <t xml:space="preserve">PRocessor Board REV E0</t>
  </si>
  <si>
    <t xml:space="preserve">84304</t>
  </si>
  <si>
    <t xml:space="preserve">710-658177-20</t>
  </si>
  <si>
    <t xml:space="preserve">Interpolator phase 3 Board REV F1</t>
  </si>
  <si>
    <t xml:space="preserve">removed from working tool
second board we have is same part number, listed as X Interpolator</t>
  </si>
  <si>
    <t xml:space="preserve">84305</t>
  </si>
  <si>
    <t xml:space="preserve">710-658172-20</t>
  </si>
  <si>
    <t xml:space="preserve">Y Interpolator C,PH3 Board REV J1</t>
  </si>
  <si>
    <t xml:space="preserve">84306</t>
  </si>
  <si>
    <t xml:space="preserve">710-655651-20</t>
  </si>
  <si>
    <t xml:space="preserve">Cornerturn 3 PC board REV C0</t>
  </si>
  <si>
    <t xml:space="preserve">84307</t>
  </si>
  <si>
    <t xml:space="preserve">710-659412-00</t>
  </si>
  <si>
    <t xml:space="preserve">Mass Memory PCB REV C0</t>
  </si>
  <si>
    <t xml:space="preserve">84308</t>
  </si>
  <si>
    <t xml:space="preserve">710-658232-20</t>
  </si>
  <si>
    <t xml:space="preserve">Memory Controller Phase 3 PC board REV H1</t>
  </si>
  <si>
    <t xml:space="preserve">84309</t>
  </si>
  <si>
    <t xml:space="preserve">710-658086-20</t>
  </si>
  <si>
    <t xml:space="preserve">PC Board, REV E0</t>
  </si>
  <si>
    <t xml:space="preserve">86304</t>
  </si>
  <si>
    <t xml:space="preserve">1007</t>
  </si>
  <si>
    <t xml:space="preserve">Chuck, prober, 6" gold chuck assembly</t>
  </si>
  <si>
    <t xml:space="preserve">Good working condition KLA 1007 Gold Chuck assembly
</t>
  </si>
  <si>
    <t xml:space="preserve">87086</t>
  </si>
  <si>
    <t xml:space="preserve">655-6616141-00</t>
  </si>
  <si>
    <t xml:space="preserve">Wafer stage, kla 21xx</t>
  </si>
  <si>
    <t xml:space="preserve">REV A0
FOR  KLA 21XX
</t>
  </si>
  <si>
    <t xml:space="preserve">87642</t>
  </si>
  <si>
    <t xml:space="preserve">6400 6220 </t>
  </si>
  <si>
    <t xml:space="preserve">Set of New OEM Cables FOR SURFSCAN MODELS 6200 AND 6400</t>
  </si>
  <si>
    <t xml:space="preserve">New cables, from KLA, with KLA stickers
includes:
724-00216-01
553-000
11-112528
0063658-000
730-659291-001 arc lamp cable
0243275-002 cable smb6400/hdr,17w5,smb 3
55-0796b J5 upper stage interface
located in Texas warehouse</t>
  </si>
  <si>
    <t xml:space="preserve">106066</t>
  </si>
  <si>
    <t xml:space="preserve">710-029946-00 Rev:XE</t>
  </si>
  <si>
    <t xml:space="preserve">Corrector-Formatter PCB M2A only</t>
  </si>
  <si>
    <t xml:space="preserve">PCB for a KLA 259 reticle inspection system.
Removed from a working tool.
REV XE OPT 1</t>
  </si>
  <si>
    <t xml:space="preserve">106080</t>
  </si>
  <si>
    <t xml:space="preserve">710-023236-00 Rev B1</t>
  </si>
  <si>
    <t xml:space="preserve">P3 Scan delay FIR Filter PCB</t>
  </si>
  <si>
    <t xml:space="preserve">FROM A KLA 259 RETICLE INSPECTION SYSTEM. THE PART WAS REMOVED FROM A 
WORKING SYSTEM.</t>
  </si>
  <si>
    <t xml:space="preserve">106081</t>
  </si>
  <si>
    <t xml:space="preserve">710-022410-01 Rev A5</t>
  </si>
  <si>
    <t xml:space="preserve">AR GRAPHICS DISPLAY CONTROLLER 2 PCB</t>
  </si>
  <si>
    <t xml:space="preserve">106082</t>
  </si>
  <si>
    <t xml:space="preserve">710-029421-00 Rev C2</t>
  </si>
  <si>
    <t xml:space="preserve">SERVO DRIVE 2 III PCB</t>
  </si>
  <si>
    <t xml:space="preserve">106083</t>
  </si>
  <si>
    <t xml:space="preserve">710-023589-00 Rev B2</t>
  </si>
  <si>
    <t xml:space="preserve">SERVO DRIVE 1 III PCB</t>
  </si>
  <si>
    <t xml:space="preserve">106084</t>
  </si>
  <si>
    <t xml:space="preserve">710-101836-02 Rev G3</t>
  </si>
  <si>
    <t xml:space="preserve">AUTOFOCUS 2  PCB</t>
  </si>
  <si>
    <t xml:space="preserve">106106</t>
  </si>
  <si>
    <t xml:space="preserve">710-022400-01 D5</t>
  </si>
  <si>
    <t xml:space="preserve">Graphic Display Controller 1 PCB for KLA 2xx reticle inspection system</t>
  </si>
  <si>
    <t xml:space="preserve">PCB from a KLA 259 reticle inspection system. Removed from a working tool.</t>
  </si>
  <si>
    <t xml:space="preserve">106107</t>
  </si>
  <si>
    <t xml:space="preserve">710-023602-00 B</t>
  </si>
  <si>
    <t xml:space="preserve">Display System Trap, RF PCB for KLA 2xx reticle inspection system</t>
  </si>
  <si>
    <t xml:space="preserve">106108</t>
  </si>
  <si>
    <t xml:space="preserve">710-023256-00 C2</t>
  </si>
  <si>
    <t xml:space="preserve">P3 Data Input PCB for KLA 2xx reticle inspection system</t>
  </si>
  <si>
    <t xml:space="preserve">106109</t>
  </si>
  <si>
    <t xml:space="preserve">710-023141-00 </t>
  </si>
  <si>
    <t xml:space="preserve">Assy, Formatter p3 PCB for KLA 2xx reticle inspection system</t>
  </si>
  <si>
    <t xml:space="preserve">106110</t>
  </si>
  <si>
    <t xml:space="preserve">710-028001-00 A1</t>
  </si>
  <si>
    <t xml:space="preserve">Image Memory PCB for KLA 2xx reticle inspection system  </t>
  </si>
  <si>
    <t xml:space="preserve">PCB from a KLA 259 reticle inspection system. Removed from a working tool.
REV A1 OPT 1</t>
  </si>
  <si>
    <t xml:space="preserve">106111</t>
  </si>
  <si>
    <t xml:space="preserve">710-028014-01 E</t>
  </si>
  <si>
    <t xml:space="preserve">ADBA PCB for KLA 2xx reticle inspection system</t>
  </si>
  <si>
    <t xml:space="preserve">106112</t>
  </si>
  <si>
    <t xml:space="preserve">Image Memory PCB for KLA 2xx reticle inspection system</t>
  </si>
  <si>
    <t xml:space="preserve">106113</t>
  </si>
  <si>
    <t xml:space="preserve">710-023596-00 C2</t>
  </si>
  <si>
    <t xml:space="preserve">Alignment Error Detector P3 RF PCB for KLA 2xx reticle inspection system</t>
  </si>
  <si>
    <t xml:space="preserve">106114</t>
  </si>
  <si>
    <t xml:space="preserve">106115</t>
  </si>
  <si>
    <t xml:space="preserve">106116</t>
  </si>
  <si>
    <t xml:space="preserve">710-039524-00 A</t>
  </si>
  <si>
    <t xml:space="preserve">AP 1 210 series PCB for KLA 2xx reticle inspection system</t>
  </si>
  <si>
    <t xml:space="preserve">106117</t>
  </si>
  <si>
    <t xml:space="preserve">Image Memory PCB for KLA 2xx reticle inspection system </t>
  </si>
  <si>
    <t xml:space="preserve">106118</t>
  </si>
  <si>
    <t xml:space="preserve">710-028014-00 B3</t>
  </si>
  <si>
    <t xml:space="preserve">Image Memory Address PCB for KLA 2xx reticle inspection system</t>
  </si>
  <si>
    <t xml:space="preserve">106119</t>
  </si>
  <si>
    <t xml:space="preserve">106120</t>
  </si>
  <si>
    <t xml:space="preserve">710-037887-01 B</t>
  </si>
  <si>
    <t xml:space="preserve">BMMC M2A with RIA signal mod. PCB for KLA 2xx reticle inspection system</t>
  </si>
  <si>
    <t xml:space="preserve">106121</t>
  </si>
  <si>
    <t xml:space="preserve">710-029767-00 REV D</t>
  </si>
  <si>
    <t xml:space="preserve">UPLL RF PCB for KLA 2xx reticle inspection system</t>
  </si>
  <si>
    <t xml:space="preserve">106122</t>
  </si>
  <si>
    <t xml:space="preserve">710-036420-00 XB</t>
  </si>
  <si>
    <t xml:space="preserve">Defect Concatenator 4 PCB -IAS compatible-newest version PCB for KLA 2xx reticle inspection system</t>
  </si>
  <si>
    <t xml:space="preserve">106123</t>
  </si>
  <si>
    <t xml:space="preserve">710-036380-00 C</t>
  </si>
  <si>
    <t xml:space="preserve">IAS parameter 2  PCB for KLA 2xx reticle inspection system</t>
  </si>
  <si>
    <t xml:space="preserve">106124</t>
  </si>
  <si>
    <t xml:space="preserve">710-023279-00 H2</t>
  </si>
  <si>
    <t xml:space="preserve">04/16 level dump  PCB for KLA 2xx reticle inspection system</t>
  </si>
  <si>
    <t xml:space="preserve">PCB from a KLA 259 reticle inspection system. Removed from a working tool. 
Rev H2 Opt 1</t>
  </si>
  <si>
    <t xml:space="preserve">106125</t>
  </si>
  <si>
    <t xml:space="preserve">710-040042-00 XB</t>
  </si>
  <si>
    <t xml:space="preserve">e-series detector, threshold 2x2 259 M2A  PCB for KLA 2xx reticle inspection system</t>
  </si>
  <si>
    <t xml:space="preserve">106126</t>
  </si>
  <si>
    <t xml:space="preserve">710-023455-00 XC</t>
  </si>
  <si>
    <t xml:space="preserve">e-series detector, compare, 21xe   PCB for KLA 2xx reticle inspection system</t>
  </si>
  <si>
    <t xml:space="preserve">106127</t>
  </si>
  <si>
    <t xml:space="preserve">710-029694-00 XF</t>
  </si>
  <si>
    <t xml:space="preserve">e-series detector,data 259 ROQ   PCB for KLA 2xx reticle inspection system</t>
  </si>
  <si>
    <t xml:space="preserve">106128</t>
  </si>
  <si>
    <t xml:space="preserve">106129</t>
  </si>
  <si>
    <t xml:space="preserve">710-039924-00 A1</t>
  </si>
  <si>
    <t xml:space="preserve">SERVO DRIVE 3 IV  PCB for KLA 2xx reticle inspection system</t>
  </si>
  <si>
    <t xml:space="preserve">106130</t>
  </si>
  <si>
    <t xml:space="preserve">710-028287-01 G1</t>
  </si>
  <si>
    <t xml:space="preserve">servo 4 II    PCB for KLA 2xx reticle inspection system</t>
  </si>
  <si>
    <t xml:space="preserve">106131</t>
  </si>
  <si>
    <t xml:space="preserve">710-023599-01 B1</t>
  </si>
  <si>
    <t xml:space="preserve">Computer IF (RF)    PCB for KLA 2xx reticle inspection system</t>
  </si>
  <si>
    <t xml:space="preserve">106132</t>
  </si>
  <si>
    <t xml:space="preserve">710-037718-00 C</t>
  </si>
  <si>
    <t xml:space="preserve">SBC 3.5 inch floppy   PCB for KLA 2xx reticle inspection system</t>
  </si>
  <si>
    <t xml:space="preserve">106133</t>
  </si>
  <si>
    <t xml:space="preserve">710-023273-00 C</t>
  </si>
  <si>
    <t xml:space="preserve">512 K ram, 210 series  PCB for KLA 2xx reticle inspection system</t>
  </si>
  <si>
    <t xml:space="preserve">106134</t>
  </si>
  <si>
    <t xml:space="preserve">710-037717-00 A</t>
  </si>
  <si>
    <t xml:space="preserve">FDD controller, 3.5 inch  PCB for KLA 2xx reticle inspection system</t>
  </si>
  <si>
    <t xml:space="preserve">106135</t>
  </si>
  <si>
    <t xml:space="preserve">710-029924-00 REV F</t>
  </si>
  <si>
    <t xml:space="preserve">Preprocessor 1 (RF)  PCB for KLA 2xx reticle inspection system</t>
  </si>
  <si>
    <t xml:space="preserve">PCB from a KLA 259 reticle inspection system. Removed from a working tool.
QTY 2 AVAILABLE. REV F OPT 1</t>
  </si>
  <si>
    <t xml:space="preserve">106136</t>
  </si>
  <si>
    <t xml:space="preserve">710-029927-00 REV E</t>
  </si>
  <si>
    <t xml:space="preserve">Preprocessor 2 (RF)  PCB for KLA 2xx reticle inspection system</t>
  </si>
  <si>
    <t xml:space="preserve">PCB from a KLA 259 reticle inspection system. Removed from a working tool.
QTY 2 AVAILABLE</t>
  </si>
  <si>
    <t xml:space="preserve">106137</t>
  </si>
  <si>
    <t xml:space="preserve">710-037889-00 Rev XA</t>
  </si>
  <si>
    <t xml:space="preserve">Preprocessor I/O  PCB for KLA 2xx reticle inspection system</t>
  </si>
  <si>
    <t xml:space="preserve">PCB from a KLA 259 reticle inspection system. Removed from a working tool.
rev xa opt 1</t>
  </si>
  <si>
    <t xml:space="preserve">106138</t>
  </si>
  <si>
    <t xml:space="preserve">710-036106-00 REV D</t>
  </si>
  <si>
    <t xml:space="preserve">Defect Highlighting Control 3  PCB for KLA 2xx reticle inspection system</t>
  </si>
  <si>
    <t xml:space="preserve">PCB from a KLA 259 reticle inspection system. Removed from a working tool.
REV D OPT 1</t>
  </si>
  <si>
    <t xml:space="preserve">106140</t>
  </si>
  <si>
    <t xml:space="preserve">710-037699-00 XA1</t>
  </si>
  <si>
    <t xml:space="preserve">gain/offset testpoint board  PCB for KLA 2xx reticle inspection system</t>
  </si>
  <si>
    <t xml:space="preserve">106141</t>
  </si>
  <si>
    <t xml:space="preserve">710-102570-02 Rev 1</t>
  </si>
  <si>
    <t xml:space="preserve">Autofocus Pre-Amplifier PCB  PCB for KLA 2xx reticle inspection system</t>
  </si>
  <si>
    <t xml:space="preserve">106142</t>
  </si>
  <si>
    <t xml:space="preserve">210e and 259 (Spares)</t>
  </si>
  <si>
    <t xml:space="preserve">Encoders, 2500 LPI  for KLA 2xx reticle inspection system</t>
  </si>
  <si>
    <t xml:space="preserve">Encoders from a KLA 259 reticle inspection system. Removed from a working 
tool.</t>
  </si>
  <si>
    <t xml:space="preserve">106146</t>
  </si>
  <si>
    <t xml:space="preserve">740-210171-00 ORH</t>
  </si>
  <si>
    <t xml:space="preserve">Reticle holder, for 5 inch 090 Masks, Left handed for KLA 2xx reticle inspection system</t>
  </si>
  <si>
    <t xml:space="preserve">106189</t>
  </si>
  <si>
    <t xml:space="preserve">AIRLOCK ASSEMBLY PCB</t>
  </si>
  <si>
    <t xml:space="preserve">FROM KLA 5XXX OVERLAY MEASUREMENT SYSTEM.
OTHER PART NUMBER WRITTEN ON BOARD:
710-401320-001B
DEINSTALLED FROM WORKING CONDITION</t>
  </si>
  <si>
    <t xml:space="preserve">106191</t>
  </si>
  <si>
    <t xml:space="preserve">900-01003-120</t>
  </si>
  <si>
    <t xml:space="preserve">Assy. Software System 8xxx V3.1.2</t>
  </si>
  <si>
    <t xml:space="preserve">Operation manual for KLA 8xxx CD SEM, for s/w version V3.1.2</t>
  </si>
  <si>
    <t xml:space="preserve">108989</t>
  </si>
  <si>
    <t xml:space="preserve">710-661729-00 CD0</t>
  </si>
  <si>
    <t xml:space="preserve">S.A.T. RANDOM DEFECT PROCESSOR PCB FOR KLA 21XX</t>
  </si>
  <si>
    <t xml:space="preserve">REMOVED FROM A WORKING TOOL.
LOCATED IN AVEZZANO 67051 ITALY
MODS ESS EUT
SEE PHOTOS FOR DETAILS</t>
  </si>
  <si>
    <t xml:space="preserve">109075</t>
  </si>
  <si>
    <t xml:space="preserve">AIT FUSION UV (SPARES)</t>
  </si>
  <si>
    <t xml:space="preserve">Hard Disk Drive with software for KLA AIT Fusion UV</t>
  </si>
  <si>
    <t xml:space="preserve">Disk Model: Seagate ST336706LC
Serial number: 3FD1FP2A
Type: SCSI hard disk
KLA part number labels:-
0064319-000 AA
W000182049</t>
  </si>
  <si>
    <t xml:space="preserve">86672</t>
  </si>
  <si>
    <t xml:space="preserve">KLA  Tencor</t>
  </si>
  <si>
    <t xml:space="preserve">710-661729-00</t>
  </si>
  <si>
    <t xml:space="preserve">PC Board, KLA 21XX</t>
  </si>
  <si>
    <t xml:space="preserve">95117</t>
  </si>
  <si>
    <t xml:space="preserve">KLA - Tencor</t>
  </si>
  <si>
    <t xml:space="preserve">259</t>
  </si>
  <si>
    <t xml:space="preserve">Image Digitizer Assembly</t>
  </si>
  <si>
    <t xml:space="preserve">Quantity 2. 
This image digitizer assembly has one left side and 1 right side 
assembly.The KLA 259 has a pixel size of 0.25. Please refer to the attached 
photos for details.
Right-hand image digitizer assembly, consisting of:-
S/N 107
Sensor Support PCB 710-029898-00 REV XE
Channel Digitizer PCB 710-29903-00 Rev XG Opt 1
Channel Digitizer PCB 710-29903-00 Rev XH
Channel Digitizer PCB 710-29903-00 Rev XG
Channel Digitizer PCB 710-29903-00 Rev XH
Mechanical mounting Assembly, consisting of:-
655-022207-00 Rev E
655-022208-00 Rev B1
655-022209-00 Rev B
655-022211-00 Rev B1
Left-hand image digitizer assembly, consisting of:-
S/N 148
Sensor Support PCB 710-029898-00 REV XE
Channel Digitizer PCB 710-29903-00 Rev XH
Channel Digitizer PCB 710-29903-00 Rev XH
Channel Digitizer PCB 710-29903-00 Rev XH
Channel Digitizer PCB 710-29903-00 Rev XH
Mechanical mounting Assembly, consisting of:-
655-022207-00 Rev E
655-022208-00 Rev B1
655-022209-00 Rev B
655-022211-00 Rev B1
WEIGHT 4.5 KG DIMS 30 CM X 40 CM X 34 CM (H)</t>
  </si>
  <si>
    <t xml:space="preserve">34117</t>
  </si>
  <si>
    <t xml:space="preserve">KLA -TENCOR</t>
  </si>
  <si>
    <t xml:space="preserve">CASSETTE PLATE + PCB  8"</t>
  </si>
  <si>
    <t xml:space="preserve">SBC
CASSETTE PLATE + PCB  8
</t>
  </si>
  <si>
    <t xml:space="preserve">34126</t>
  </si>
  <si>
    <t xml:space="preserve">KLA -Tencor</t>
  </si>
  <si>
    <t xml:space="preserve">7700m (Spares)</t>
  </si>
  <si>
    <t xml:space="preserve">Mirror Curved</t>
  </si>
  <si>
    <t xml:space="preserve">34137</t>
  </si>
  <si>
    <t xml:space="preserve">p/n 199958 Rev F PCB PSF Driver SFS75 </t>
  </si>
  <si>
    <t xml:space="preserve">Tencor p/n 199958 Rev F
PCB PSF Driver SFS75 </t>
  </si>
  <si>
    <t xml:space="preserve">83562</t>
  </si>
  <si>
    <t xml:space="preserve">7700M (Spares)</t>
  </si>
  <si>
    <t xml:space="preserve">CONCAVE MIRROR 201969 - Optical part from KLA 7700M Surfscan</t>
  </si>
  <si>
    <t xml:space="preserve">83624</t>
  </si>
  <si>
    <t xml:space="preserve">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</si>
  <si>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</si>
  <si>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 xml:space="preserve">21670</t>
  </si>
  <si>
    <t xml:space="preserve">KLA Tencor</t>
  </si>
  <si>
    <t xml:space="preserve">213780 REV C</t>
  </si>
  <si>
    <t xml:space="preserve">PCB PFE 4K MASK ASSY SFS 7500</t>
  </si>
  <si>
    <t xml:space="preserve">PCB PFE 4K MASK ASSY SFS 7500 30 day return warranty</t>
  </si>
  <si>
    <t xml:space="preserve">21671</t>
  </si>
  <si>
    <t xml:space="preserve">244143 REV B</t>
  </si>
  <si>
    <t xml:space="preserve">PCB ADC PFE I/F 576 ASSY</t>
  </si>
  <si>
    <t xml:space="preserve">PCB ADC PFE I/F 576 ASSY FOR SURFSCAN 7700 SERIES 30 day return warranty</t>
  </si>
  <si>
    <t xml:space="preserve">27808</t>
  </si>
  <si>
    <t xml:space="preserve">KLA TENCOR</t>
  </si>
  <si>
    <t xml:space="preserve">720-07335-000</t>
  </si>
  <si>
    <t xml:space="preserve">ADVANTECH COMPUTER ICP-6751 FOR KLA 81XX CD SEM</t>
  </si>
  <si>
    <t xml:space="preserve">ADVANTECH COMPUTER ICP-6751
FOR KLA 8100 CD SEM</t>
  </si>
  <si>
    <t xml:space="preserve">31612</t>
  </si>
  <si>
    <t xml:space="preserve">PART 740 05584 000 C   CONNECTOR INTERFACE</t>
  </si>
  <si>
    <t xml:space="preserve">CONNECTOR INTERFACE</t>
  </si>
  <si>
    <t xml:space="preserve">32230</t>
  </si>
  <si>
    <t xml:space="preserve">SFS6400 MECHANICAL CALIBRATION Document Number 238</t>
  </si>
  <si>
    <t xml:space="preserve">WAFERSURFACE ANALYSIS SYSTEM CUSTOMER MAINTENANCE REFERENCE</t>
  </si>
  <si>
    <t xml:space="preserve">File Name:MECHCUS.DOC Revision Date:06/01/95 PRODUCT SERVICES TECHNICAL 
SUPPORT Revision Level:A Page 1 of 44 ON CLEANROOM PAPER</t>
  </si>
  <si>
    <t xml:space="preserve">32231</t>
  </si>
  <si>
    <t xml:space="preserve">Surfscan 64X0 Calibration Procedure</t>
  </si>
  <si>
    <t xml:space="preserve">STANDARD OPERATING PROCEEDURE #537268 Revision Date:1/9/02 Revision:E Page 
1of 79 On cleanroom paper</t>
  </si>
  <si>
    <t xml:space="preserve">32232</t>
  </si>
  <si>
    <t xml:space="preserve">surfscan 64XX optical alignments Document Number 236</t>
  </si>
  <si>
    <t xml:space="preserve">WAFER SURFACE ANALYSIS SYSTEM MAINTENANCE REFERENCE</t>
  </si>
  <si>
    <t xml:space="preserve">File Name:64x0 Optics-doc236 Revision Date:1/10/2002 PRODUCT SERVICES 
TECHNICAL SUPPORT Revision Level:B Page 1 of 47 On cleanroom paper</t>
  </si>
  <si>
    <t xml:space="preserve">32233</t>
  </si>
  <si>
    <t xml:space="preserve">SFS6x00 MECHANICAL CALIBRATION Document number 200</t>
  </si>
  <si>
    <t xml:space="preserve">File Name:Mechanical doc 200.dot Revision date:05/11/98 PRODUCT SERVICES 
TECHNICAL SUPPORT Revision Lavel:C Page 1 of 93</t>
  </si>
  <si>
    <t xml:space="preserve">34140</t>
  </si>
  <si>
    <t xml:space="preserve">7700M</t>
  </si>
  <si>
    <t xml:space="preserve">COMPUTER HARD DISK</t>
  </si>
  <si>
    <t xml:space="preserve">FORMATTED DOC 6.22 AS FOLLOWS:
CYL HD PRE  LZ  SEC  SIZE
1024  16  -1  1024  63  504MB
WEIGHT: GR700
DIMENSION:28 CM. X 17 CM. X 4 CM.(H)</t>
  </si>
  <si>
    <t xml:space="preserve">83555</t>
  </si>
  <si>
    <t xml:space="preserve">720-05721000</t>
  </si>
  <si>
    <t xml:space="preserve">CONTROL CHASSIS FOR KLA 8100 Column Control Chassis</t>
  </si>
  <si>
    <t xml:space="preserve">We have qty 2 of these like new KLA 8100 colmn control chassis, removed in 
working condition from systems. Priced to sell at market price, however no 
reasonable offers refused.These were selling from the OEM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</si>
  <si>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 xml:space="preserve">83572</t>
  </si>
  <si>
    <t xml:space="preserve">MCP DETECTOR CONTROL CHASSIS</t>
  </si>
  <si>
    <t xml:space="preserve">MCP DETECTOR CONTROL CHASSIS
150 WATTS
WEIGHT 13 KG.
DIMENSIONS:43CM X 41CM X 14CM (H)
</t>
  </si>
  <si>
    <t xml:space="preserve">83574</t>
  </si>
  <si>
    <t xml:space="preserve">150 WATTS</t>
  </si>
  <si>
    <t xml:space="preserve">MCP DETECTOR CONTROL CHASSIS
150 WATTS
TEST BAD CABLE
WEIGHT 13 KG.
DIMENSIONS:43CM X 41CM X 14CM (H)
</t>
  </si>
  <si>
    <t xml:space="preserve">83577</t>
  </si>
  <si>
    <t xml:space="preserve">7700 M</t>
  </si>
  <si>
    <t xml:space="preserve">MODEL 2214-30SLOTT</t>
  </si>
  <si>
    <t xml:space="preserve">D1,D2,D3</t>
  </si>
  <si>
    <t xml:space="preserve">MODEL 2214-30SLOTT
PAT NO.4.625.317
UNIPHASE
163 BAYPOINTE PKWY
SAN JOSE-CA 951134
WEIGHT 7 KG.
DIMENSION: CM 46 X 31 CM X 18 CM. (H)
</t>
  </si>
  <si>
    <t xml:space="preserve">83581</t>
  </si>
  <si>
    <t xml:space="preserve">720-05888-000</t>
  </si>
  <si>
    <t xml:space="preserve">TFE GUN CONTROLLER CHASSIS</t>
  </si>
  <si>
    <t xml:space="preserve">230 WATTS</t>
  </si>
  <si>
    <t xml:space="preserve">TFE GUN CONTROLLER CHASSIS
230 WATTS
WEIGHT 14 KG.
DIMENSIONS:50CM X 41CM X 14CM (H)
</t>
  </si>
  <si>
    <t xml:space="preserve">83614</t>
  </si>
  <si>
    <t xml:space="preserve">HA-200</t>
  </si>
  <si>
    <t xml:space="preserve">RADIATION POWER SYSTEMS INC. Mercury Lamp psu FOR KLA 2XX reticle inspection systems</t>
  </si>
  <si>
    <t xml:space="preserve">Power supply for mercury arc light source of KLA-Tencor 2xx reticle 
inspection system
-Used
-In working condition
KLA HA-200
TOTAL HOURS: 84467
WEIGHT: 16 KG.
DIMENSION: 40 CM. X 32 CM. X 16 CM.(H)</t>
  </si>
  <si>
    <t xml:space="preserve">83895</t>
  </si>
  <si>
    <t xml:space="preserve">PIN DIODE PRE AMP PCB</t>
  </si>
  <si>
    <t xml:space="preserve">PIN DIODE PRE AMP
KLA 7700
REV. C
WEIGHT: GR.150
DIMENSION:12 CM. X 5,5 CM. X 3,5 CM.(H)</t>
  </si>
  <si>
    <t xml:space="preserve">83898</t>
  </si>
  <si>
    <t xml:space="preserve">Optical sub-assembly</t>
  </si>
  <si>
    <t xml:space="preserve">see photos for details.
WEIGHT: GR.200
DIMENSION:11 CM. X 12 CM. X 4,4 CM.(H)</t>
  </si>
  <si>
    <t xml:space="preserve">83899</t>
  </si>
  <si>
    <t xml:space="preserve">Lens assembly</t>
  </si>
  <si>
    <t xml:space="preserve">WEIGHT: KG.1,5
DIMENSION:22,5 CM. X 3 CM. X 15,5 CM.(H)
</t>
  </si>
  <si>
    <t xml:space="preserve">83900</t>
  </si>
  <si>
    <t xml:space="preserve">Mechanical part</t>
  </si>
  <si>
    <t xml:space="preserve">WEIGHT: GR.100
DIMENSION:10 CM. X 7,5 CM. X 1 CM.(H)</t>
  </si>
  <si>
    <t xml:space="preserve">27801</t>
  </si>
  <si>
    <t xml:space="preserve">KLA- TENCOR</t>
  </si>
  <si>
    <t xml:space="preserve">720-05721-000</t>
  </si>
  <si>
    <t xml:space="preserve">Column Control Chasis for KLA 8100 cd sem</t>
  </si>
  <si>
    <t xml:space="preserve">Quantity 3 Available</t>
  </si>
  <si>
    <t xml:space="preserve">34149</t>
  </si>
  <si>
    <t xml:space="preserve">KLA-TENCOR	 	</t>
  </si>
  <si>
    <t xml:space="preserve">242163 Rev B  PCB  ADC-PFE Interface S76</t>
  </si>
  <si>
    <t xml:space="preserve">PCB FOR KLA 7700M</t>
  </si>
  <si>
    <t xml:space="preserve">34116</t>
  </si>
  <si>
    <t xml:space="preserve">Kla-Tencor 	</t>
  </si>
  <si>
    <t xml:space="preserve">AIT 1</t>
  </si>
  <si>
    <t xml:space="preserve">Network Card PCB</t>
  </si>
  <si>
    <t xml:space="preserve">KLA AIT 1 Network Card
SMC ISA 83C790QF P</t>
  </si>
  <si>
    <t xml:space="preserve">84411</t>
  </si>
  <si>
    <t xml:space="preserve">KLA-Tencor 	</t>
  </si>
  <si>
    <t xml:space="preserve">Electro-optical assembly for KLA Surfscan 7600 and 7700</t>
  </si>
  <si>
    <t xml:space="preserve">PART OF KLA-TENCOR 7700M
WEIGHT: KG. 1,4
DIMENSION: 25 X 20 X 14 (H)</t>
  </si>
  <si>
    <t xml:space="preserve">1691</t>
  </si>
  <si>
    <t xml:space="preserve">KLA-TENCOR</t>
  </si>
  <si>
    <t xml:space="preserve">259 (spare parts)</t>
  </si>
  <si>
    <t xml:space="preserve">Reticle Inspection - SPARE PARTS</t>
  </si>
  <si>
    <t xml:space="preserve">up to 7 inch</t>
  </si>
  <si>
    <t xml:space="preserve">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</si>
  <si>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 xml:space="preserve">4958</t>
  </si>
  <si>
    <t xml:space="preserve">KLA-Tencor</t>
  </si>
  <si>
    <t xml:space="preserve">Roll-a-Lift</t>
  </si>
  <si>
    <t xml:space="preserve">KIT 2135,2138,2230 MOVE</t>
  </si>
  <si>
    <t xml:space="preserve">KLA PART NUMBER 780-688251-000 ROLLA-LIFT P/N 970-678679-00-AC each kit 
consists of 2 lifts. One kit includes the original KLA shipping crate. The 
blades of the lifts have been modified so as to fit the 21xx tools 
precisely.</t>
  </si>
  <si>
    <t xml:space="preserve">4959</t>
  </si>
  <si>
    <t xml:space="preserve">655-650504-00</t>
  </si>
  <si>
    <t xml:space="preserve">8 INCH CHUCK ASSY FOR KLA 2132</t>
  </si>
  <si>
    <t xml:space="preserve">KLA OEM spare part</t>
  </si>
  <si>
    <t xml:space="preserve">18598</t>
  </si>
  <si>
    <t xml:space="preserve">5xxx Spare Parts</t>
  </si>
  <si>
    <t xml:space="preserve">Set of Spare Parts from a KLA 5015</t>
  </si>
  <si>
    <t xml:space="preserve">From serial number 203. Spare parts consisting of: -set of electronics 
boards -ORIEL illuminator -Optical parts -Lamp housing Barrier bagged, 
warehoused at warehouse of SDI, Avezzano, Italy</t>
  </si>
  <si>
    <t xml:space="preserve">18599</t>
  </si>
  <si>
    <t xml:space="preserve">710-401249-01 Rev F</t>
  </si>
  <si>
    <t xml:space="preserve">DRIVER BOARD for KLA 5xxx</t>
  </si>
  <si>
    <t xml:space="preserve">PCB  for KLA 5xxx</t>
  </si>
  <si>
    <t xml:space="preserve">18600</t>
  </si>
  <si>
    <t xml:space="preserve">Driver Board  for KLA 5xxx</t>
  </si>
  <si>
    <t xml:space="preserve">18602</t>
  </si>
  <si>
    <t xml:space="preserve">750-40426.. 5xxx Spare Part</t>
  </si>
  <si>
    <t xml:space="preserve">BIT 3 COMPUTER COP for 5xxx Spare Part</t>
  </si>
  <si>
    <t xml:space="preserve">PCB 5xxx Spare Part. Used Part, removed from a system in working condition.</t>
  </si>
  <si>
    <t xml:space="preserve">18603</t>
  </si>
  <si>
    <t xml:space="preserve">710-401536-00 FOR kla 5XXX</t>
  </si>
  <si>
    <t xml:space="preserve">ASSY NO 401536 00 ENCODER INTERFACE</t>
  </si>
  <si>
    <t xml:space="preserve">18604</t>
  </si>
  <si>
    <t xml:space="preserve">710-401249-00 REV E for kla 5xxx</t>
  </si>
  <si>
    <t xml:space="preserve">18605</t>
  </si>
  <si>
    <t xml:space="preserve">710-404146-00 REV A for KLA 5XXX</t>
  </si>
  <si>
    <t xml:space="preserve">ASSY BOARD FOR KLA 5XXX</t>
  </si>
  <si>
    <t xml:space="preserve">18606</t>
  </si>
  <si>
    <t xml:space="preserve">750-400159-00 REV A for KLA 5xxx</t>
  </si>
  <si>
    <t xml:space="preserve">MATROX VIP 1024 for a KLA 5XXX overlay system</t>
  </si>
  <si>
    <t xml:space="preserve">18607</t>
  </si>
  <si>
    <t xml:space="preserve">730-400083-00 REV G for a KLA 5xxx</t>
  </si>
  <si>
    <t xml:space="preserve">PZT CONTROLLER for a KLA 5xxx system</t>
  </si>
  <si>
    <t xml:space="preserve">18608</t>
  </si>
  <si>
    <t xml:space="preserve">712-404056-00 Rev B for a KLA 5xxx</t>
  </si>
  <si>
    <t xml:space="preserve">ASSY BOARD for a KLA 5xxx overlay system</t>
  </si>
  <si>
    <t xml:space="preserve">Rev. B</t>
  </si>
  <si>
    <t xml:space="preserve">18609</t>
  </si>
  <si>
    <t xml:space="preserve">710-400412-00 Rev K</t>
  </si>
  <si>
    <t xml:space="preserve">PCB for a KLA 5xxx system</t>
  </si>
  <si>
    <t xml:space="preserve">sp</t>
  </si>
  <si>
    <t xml:space="preserve">18610</t>
  </si>
  <si>
    <t xml:space="preserve">18611</t>
  </si>
  <si>
    <t xml:space="preserve">750-400339-00 Rev H from a KLA 5xxx</t>
  </si>
  <si>
    <t xml:space="preserve">18612</t>
  </si>
  <si>
    <t xml:space="preserve">073-401-320 for a kla 5xxx</t>
  </si>
  <si>
    <t xml:space="preserve">AIRLOK PCB for a KLA 5xxx system</t>
  </si>
  <si>
    <t xml:space="preserve">18622</t>
  </si>
  <si>
    <t xml:space="preserve">750-404260 for KLA 5XXX</t>
  </si>
  <si>
    <t xml:space="preserve">18632</t>
  </si>
  <si>
    <t xml:space="preserve">18634</t>
  </si>
  <si>
    <t xml:space="preserve">POWER SUPPLY LAMBDA</t>
  </si>
  <si>
    <t xml:space="preserve">Rev. A</t>
  </si>
  <si>
    <t xml:space="preserve">18635</t>
  </si>
  <si>
    <t xml:space="preserve">851391-101</t>
  </si>
  <si>
    <t xml:space="preserve">LH RESEARCH </t>
  </si>
  <si>
    <t xml:space="preserve">REV.B</t>
  </si>
  <si>
    <t xml:space="preserve">21667</t>
  </si>
  <si>
    <t xml:space="preserve">JDS-Uniphase 2214-30 SLQ TT</t>
  </si>
  <si>
    <t xml:space="preserve">LASER FOR KLA 7700 SURFSCAN</t>
  </si>
  <si>
    <t xml:space="preserve">30 day return warranty</t>
  </si>
  <si>
    <t xml:space="preserve">27790</t>
  </si>
  <si>
    <t xml:space="preserve">259 (Spare parts)</t>
  </si>
  <si>
    <t xml:space="preserve">PCBs for reticle inspection system</t>
  </si>
  <si>
    <t xml:space="preserve">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</si>
  <si>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 xml:space="preserve">27806</t>
  </si>
  <si>
    <t xml:space="preserve">TFE Gun Controller</t>
  </si>
  <si>
    <t xml:space="preserve">Gun Controller Chassis  Part No 720-05888-000</t>
  </si>
  <si>
    <t xml:space="preserve">Quantuty 2 Available SN: 102-42 SN: 098-42S Rev C
WEIGHT 15 KG.
DIMENSIONS:43CM X 41CM X 14CM (H)</t>
  </si>
  <si>
    <t xml:space="preserve">31613</t>
  </si>
  <si>
    <t xml:space="preserve">Bracked Lift Keyboard KLA Part 740-03393-000</t>
  </si>
  <si>
    <t xml:space="preserve">34125</t>
  </si>
  <si>
    <t xml:space="preserve">7700m (spares)</t>
  </si>
  <si>
    <t xml:space="preserve">Mirror Assy Flat</t>
  </si>
  <si>
    <t xml:space="preserve">34127</t>
  </si>
  <si>
    <t xml:space="preserve">p/n 186392A  PCB Controller Handler</t>
  </si>
  <si>
    <t xml:space="preserve"> - Tencor part number 186392A
 - PCB Controller Handler</t>
  </si>
  <si>
    <t xml:space="preserve">34130</t>
  </si>
  <si>
    <t xml:space="preserve">KLA-tencor</t>
  </si>
  <si>
    <t xml:space="preserve">18458 Rev B  $ CH Motor Control</t>
  </si>
  <si>
    <t xml:space="preserve">4-channel PWM Motor Drive PCB
Tencor p/n 18458
</t>
  </si>
  <si>
    <t xml:space="preserve">34134</t>
  </si>
  <si>
    <t xml:space="preserve">210617 rev B PCB Filter Optical</t>
  </si>
  <si>
    <t xml:space="preserve">34136</t>
  </si>
  <si>
    <t xml:space="preserve">p/n 099660 Handler back plane PCB</t>
  </si>
  <si>
    <t xml:space="preserve">Tencor p/n 099660 Handler back plane PCB</t>
  </si>
  <si>
    <t xml:space="preserve">34148</t>
  </si>
  <si>
    <t xml:space="preserve">p/n 210595 Rev B Optical Filter PCB</t>
  </si>
  <si>
    <t xml:space="preserve">Tencor p/n 210595 Rev B Optical Filter PCB</t>
  </si>
  <si>
    <t xml:space="preserve">34150</t>
  </si>
  <si>
    <t xml:space="preserve">Tencor p/n 242163 Rev B 
PCB  ADC-PFE Interface S76</t>
  </si>
  <si>
    <t xml:space="preserve">34152</t>
  </si>
  <si>
    <t xml:space="preserve">p/n 213780 Rev C  PCB  MASK SFS </t>
  </si>
  <si>
    <t xml:space="preserve">34153</t>
  </si>
  <si>
    <t xml:space="preserve">Fresnel Lens / Mirror</t>
  </si>
  <si>
    <t xml:space="preserve">34165</t>
  </si>
  <si>
    <t xml:space="preserve">3005503</t>
  </si>
  <si>
    <t xml:space="preserve">OPTICAL ASSY for kla 7700 and 7600 surfscans</t>
  </si>
  <si>
    <t xml:space="preserve">MODEL NO.3005503</t>
  </si>
  <si>
    <t xml:space="preserve">34166</t>
  </si>
  <si>
    <t xml:space="preserve">AIT 1 (SPARES)</t>
  </si>
  <si>
    <t xml:space="preserve">Lens Assembly in transport box</t>
  </si>
  <si>
    <t xml:space="preserve">LENS FOR LASER DELIVERY OPTICS</t>
  </si>
  <si>
    <t xml:space="preserve">52151</t>
  </si>
  <si>
    <t xml:space="preserve">Hamamatsu R1924A</t>
  </si>
  <si>
    <t xml:space="preserve">Linear PMT p/n R1924A Compatible with KLA-Tencor AIT 1 and 2</t>
  </si>
  <si>
    <t xml:space="preserve">53035</t>
  </si>
  <si>
    <t xml:space="preserve">2132 (8 inch Wafer Chuck Assembly)</t>
  </si>
  <si>
    <t xml:space="preserve">Ceramic Wafer chuck, 8"</t>
  </si>
  <si>
    <t xml:space="preserve">Wafer chuck for 2132, see images for details.
</t>
  </si>
  <si>
    <t xml:space="preserve">53036</t>
  </si>
  <si>
    <t xml:space="preserve">KLA-Tencor </t>
  </si>
  <si>
    <t xml:space="preserve">Compumotor M575L11</t>
  </si>
  <si>
    <t xml:space="preserve">Stepping motor drive</t>
  </si>
  <si>
    <t xml:space="preserve">Stepping motor drive module (KLA-Tencor P/N 91-3677-05) see images for 
details</t>
  </si>
  <si>
    <t xml:space="preserve">53227</t>
  </si>
  <si>
    <t xml:space="preserve">251739</t>
  </si>
  <si>
    <t xml:space="preserve">CH3 PMT OPTICS ASSY AIT2</t>
  </si>
  <si>
    <t xml:space="preserve">Good used KLA AIT 2 CH3 PMT  Assembly.
Manufactured by Hamamatsu.
Removed from working tool and stored in our warehouse
</t>
  </si>
  <si>
    <t xml:space="preserve">74643</t>
  </si>
  <si>
    <t xml:space="preserve">710-013838-00 Rev L</t>
  </si>
  <si>
    <t xml:space="preserve">PCB Universal Video Mux for KLA 2xx reticle inspection systems</t>
  </si>
  <si>
    <t xml:space="preserve">For KLA 259 reticle inspection system.</t>
  </si>
  <si>
    <t xml:space="preserve">76358</t>
  </si>
  <si>
    <t xml:space="preserve">710-039524-01, rev C</t>
  </si>
  <si>
    <t xml:space="preserve">Alignment Processor 2 , 210e series PCB</t>
  </si>
  <si>
    <t xml:space="preserve">PCB from KLA 259 reticle inspection system</t>
  </si>
  <si>
    <t xml:space="preserve">83621</t>
  </si>
  <si>
    <t xml:space="preserve">Loadlock assembly for CD-SEM </t>
  </si>
  <si>
    <t xml:space="preserve">0,4-0,7 MPa</t>
  </si>
  <si>
    <t xml:space="preserve">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QTY 3 AVAILABLE</t>
  </si>
  <si>
    <t xml:space="preserve">83622</t>
  </si>
  <si>
    <t xml:space="preserve">Load-lock assembly for CD SEM</t>
  </si>
  <si>
    <t xml:space="preserve">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</si>
  <si>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</si>
  <si>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 xml:space="preserve">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</si>
  <si>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</si>
  <si>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 xml:space="preserve">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</si>
  <si>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</si>
  <si>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 xml:space="preserve">83643</t>
  </si>
  <si>
    <t xml:space="preserve">RIBBON CABLE</t>
  </si>
  <si>
    <t xml:space="preserve">2 PIECE</t>
  </si>
  <si>
    <t xml:space="preserve">83645</t>
  </si>
  <si>
    <t xml:space="preserve">2xx (SPARES)</t>
  </si>
  <si>
    <t xml:space="preserve">Control Paddles for KLA 2xx reticle inspection system</t>
  </si>
  <si>
    <t xml:space="preserve">Left and right control paddle assemblies for KLA -Tencor 2xx reticle 
inspection systems</t>
  </si>
  <si>
    <t xml:space="preserve">83810</t>
  </si>
  <si>
    <t xml:space="preserve">leadscrew and stepper motor for KLA Surscan 7700m, 7600 microscope</t>
  </si>
  <si>
    <t xml:space="preserve">includes leadscrew,  copper plates and stepper motor CMC MT2115-0140F</t>
  </si>
  <si>
    <t xml:space="preserve">83837</t>
  </si>
  <si>
    <t xml:space="preserve">EMO Button for KLA 7700M</t>
  </si>
  <si>
    <t xml:space="preserve">EMERGENCY BUTTON WITH CABLE</t>
  </si>
  <si>
    <t xml:space="preserve">83896</t>
  </si>
  <si>
    <t xml:space="preserve">Pittman 9433F528</t>
  </si>
  <si>
    <t xml:space="preserve">Servo Drive motor for KLA 7700 Surfscan</t>
  </si>
  <si>
    <t xml:space="preserve">PITTMAN
9433F528
1000 CPR
AWM IA105C 300V FTI  E-15543(J)
AWM STYLE 2651 VW
WEIGHT: GR.350
DIMENSION:5 CM. X 5 CM. X 10 CM.(H)</t>
  </si>
  <si>
    <t xml:space="preserve">83897</t>
  </si>
  <si>
    <t xml:space="preserve">8 inch ceramic chuck table for KLA 7700M</t>
  </si>
  <si>
    <t xml:space="preserve">WITH AIRPOT 71991-Z
WEIGHT: GR.950
DIMENSION:21 CM. X 21 CM. X 4 CM.(H)</t>
  </si>
  <si>
    <t xml:space="preserve">83901</t>
  </si>
  <si>
    <t xml:space="preserve">655-03737-00 Rev XA</t>
  </si>
  <si>
    <t xml:space="preserve">Mechanical part for a KLA 7700 M (Surfscan)</t>
  </si>
  <si>
    <t xml:space="preserve">6550373700 REV XA
WEIGHT: GR.150
DIMENSION:5 CM. X 1 CM. X 5 CM.(H)</t>
  </si>
  <si>
    <t xml:space="preserve">83902</t>
  </si>
  <si>
    <t xml:space="preserve">5xxx Spare Part</t>
  </si>
  <si>
    <t xml:space="preserve">Lambda Electronics LFS-47-48 REGULATED POWER SUPPLY</t>
  </si>
  <si>
    <t xml:space="preserve">Regulated power supply for kla 5XXX OVERLAY SYSTEM. Used part, removed from 
a working system.
INPUT 95-132 VAC
47-63 HZ
(USE O AND 110 TERMINALS)
OR 187-250 VAC OR 260-350 VDC
(USE O AND 220 TERMINALS)
MAX 1071 W
PWR FACTOR 0.6
OUTPUT: 48-5% VDC
MAX RATINGS 17.0A@ 40°C
                       16.0A@ 50°C
                       14.5A@ 60°C
WEIGHT: KG.4
DIMENSION:30 CM. X 13 CM. X 13 CM.(H)
</t>
  </si>
  <si>
    <t xml:space="preserve">83918</t>
  </si>
  <si>
    <t xml:space="preserve">Adjustable Opto Mechanical assembly for KLA 7700 Surfscan</t>
  </si>
  <si>
    <t xml:space="preserve">WEIGHT GR.500
DIMENSION: 10 CM. X 10 CM. X 6 CM. (H)</t>
  </si>
  <si>
    <t xml:space="preserve">83929</t>
  </si>
  <si>
    <t xml:space="preserve">720-02847-000</t>
  </si>
  <si>
    <t xml:space="preserve">MCA Module for KLA 81xx CD SEM</t>
  </si>
  <si>
    <t xml:space="preserve">P/N 720-02847-000
REV:D
WEIGHT: GR.300
DIMENSION: 12 CM. X 14 CM. X 4 CM. (H)</t>
  </si>
  <si>
    <t xml:space="preserve">83930</t>
  </si>
  <si>
    <t xml:space="preserve">720-02964-000B</t>
  </si>
  <si>
    <t xml:space="preserve">PICOAMP II for KLA 81xx CD SEM</t>
  </si>
  <si>
    <t xml:space="preserve">P/N:720-02964-000
REV:B
WEIGHT: GR.250
DIMENSION: 13 CM. X 10 CM. X 4 CM. (H) FOR EACH</t>
  </si>
  <si>
    <t xml:space="preserve">83932</t>
  </si>
  <si>
    <t xml:space="preserve">195430 rev B</t>
  </si>
  <si>
    <t xml:space="preserve">Detector Assembly for a KLA 7700M Surfscan</t>
  </si>
  <si>
    <t xml:space="preserve">WEIGHT: KG.1
DIMENSION: 31 CM. X 23 CM. X 6 CM. (H)</t>
  </si>
  <si>
    <t xml:space="preserve">84054</t>
  </si>
  <si>
    <t xml:space="preserve">Motorized slit assembly for CD SEM</t>
  </si>
  <si>
    <t xml:space="preserve">TESTED
THETA:.30.50
REACH:30.45.60
APR.98223
DET:8921
WEIGHT: 2,3 KG.
DIMENSION: 10 X 10 X 49 (H)
FOR EACH</t>
  </si>
  <si>
    <t xml:space="preserve">84086</t>
  </si>
  <si>
    <t xml:space="preserve">ASSY.CBL.GND</t>
  </si>
  <si>
    <t xml:space="preserve">EATHING STRAP</t>
  </si>
  <si>
    <t xml:space="preserve">810-04308-003 REV.B 0700-3325 (3 PIECES)
810-04308-004 REV.B 0700-2020 (3 PIECES)
810-04308-005 REV.B 0700-3324 (1 PIECES)
810-04308-004 REV.B 0700-3325 (7 PIECES)
ASSY GBL.GND STRAP 10X 10,9" L
ESEG.-5862
QTY 14
WEIGHT TOTAL 0,5 KG.
DIMENSION: 30 X 15 X 7 (H)
</t>
  </si>
  <si>
    <t xml:space="preserve">84087</t>
  </si>
  <si>
    <t xml:space="preserve">Mirror assembly for KLA 7700 m surfscan</t>
  </si>
  <si>
    <t xml:space="preserve">F12-488-8-400
DMO P-6
DONAL.JENNIFER INDUSTRIES
WEIGHT: 0,3 KG.
DIMENSION: 26 X 8 X 2,5 (H)</t>
  </si>
  <si>
    <t xml:space="preserve">84088</t>
  </si>
  <si>
    <t xml:space="preserve">Optical Lens assembly from a KLA 7700 M Surfscan</t>
  </si>
  <si>
    <t xml:space="preserve">WEIGHT: 25 GR.
DIMENSION: 13 X 4,5 X 11 (H)</t>
  </si>
  <si>
    <t xml:space="preserve">84089</t>
  </si>
  <si>
    <t xml:space="preserve">7600M</t>
  </si>
  <si>
    <t xml:space="preserve">ELECTRO-OPTICAL ACTUATOR ASSY </t>
  </si>
  <si>
    <t xml:space="preserve">2900
WEIGHT: 200 GR.
DIMENSION: 9 X 9 X 6 (H)</t>
  </si>
  <si>
    <t xml:space="preserve">84091</t>
  </si>
  <si>
    <t xml:space="preserve">113387</t>
  </si>
  <si>
    <t xml:space="preserve">4-CHANNEL PWM MOTOR DRIVE ASSY PCB FOR KLA 7XXX SURFSCAN, P2 and P20 profilers</t>
  </si>
  <si>
    <t xml:space="preserve">EDAC  307-072-558-20
WEIGHT: 250 GR
DIMENSION: 25 x 18 x 7 (H)
WITH P/N 024344</t>
  </si>
  <si>
    <t xml:space="preserve">84092</t>
  </si>
  <si>
    <t xml:space="preserve">655-6500504-00</t>
  </si>
  <si>
    <t xml:space="preserve">CERAMIC CHUCK 200 MM(8*),2132</t>
  </si>
  <si>
    <t xml:space="preserve">WEIGHT: 500 GR.
DIAMETER: 19 CM. 1,1 CM (H)
WILL SHIP TO YOU FROM OUR WAREHOUSE IN AVEZZANO 67051 ITALY</t>
  </si>
  <si>
    <t xml:space="preserve">84093</t>
  </si>
  <si>
    <t xml:space="preserve">665-037138-00</t>
  </si>
  <si>
    <t xml:space="preserve">MICROSCOPE MASK FOR KLA 2XX RETICLE INSPECTION SYSTEM</t>
  </si>
  <si>
    <t xml:space="preserve">665 037138 00 XD
WEIGHT: 500 GR.
DIMENSION: 25 X 25 X 27 (H)</t>
  </si>
  <si>
    <t xml:space="preserve">84215</t>
  </si>
  <si>
    <t xml:space="preserve">AT GPIB IEE 488.2 Interface PCB for a KLA 7700 M</t>
  </si>
  <si>
    <t xml:space="preserve">Board manufacturer: NATIONAL INSTRUMENTS
WEIGHT: 150 GR.
DIMENSION: 17,5 X 12,5 X 2,5 (H)</t>
  </si>
  <si>
    <t xml:space="preserve">84217</t>
  </si>
  <si>
    <t xml:space="preserve">740-210171-00</t>
  </si>
  <si>
    <t xml:space="preserve">Mask Holder for 5 inch x 0.090 thickness masks, with compensation glass, KLA 2XX</t>
  </si>
  <si>
    <t xml:space="preserve">KLA   ORH 740-210171-00
         ORH 250 -5.0 x.090
WEIGHT: 700 GR.
DIMENSION: 29 X 23,5 X 2 (H)</t>
  </si>
  <si>
    <t xml:space="preserve">84219</t>
  </si>
  <si>
    <t xml:space="preserve">740-210171-00 Rev C OHR</t>
  </si>
  <si>
    <t xml:space="preserve">84220</t>
  </si>
  <si>
    <t xml:space="preserve">253537 Rev A</t>
  </si>
  <si>
    <t xml:space="preserve">Microscope Distribution  PCB, for Surfscan 7600 and 7700 series</t>
  </si>
  <si>
    <t xml:space="preserve">84409</t>
  </si>
  <si>
    <t xml:space="preserve"> AIT-1 SHIPPING KIT</t>
  </si>
  <si>
    <t xml:space="preserve">Parts for locking the optics of KLA AIT 1 prior to shipping</t>
  </si>
  <si>
    <t xml:space="preserve">84410</t>
  </si>
  <si>
    <t xml:space="preserve">SENSOR OPTICAL</t>
  </si>
  <si>
    <t xml:space="preserve">MECHANICAL ART OF KLA-TENCOR 7700M OPTICS
WEIGHT: KG. 1,3
DIMENSION: 31 X 25 X 14 (H)</t>
  </si>
  <si>
    <t xml:space="preserve">103206</t>
  </si>
  <si>
    <t xml:space="preserve">LH Research Mighty Mite 500w Power Supply for KLA 5xxx Overlay Measurement System</t>
  </si>
  <si>
    <t xml:space="preserve">USED PART, REMOVED FROM A WORKING SYSTEM
LH p/n 851391-101</t>
  </si>
  <si>
    <t xml:space="preserve">103366</t>
  </si>
  <si>
    <t xml:space="preserve">Robot Arm, for up to 8 inch wafers, for  KLA 7700 M</t>
  </si>
  <si>
    <t xml:space="preserve">This robot arm will fit on any of the old Tencor-designed wafer handlers, 
which were present on the KLA 7600 and 7700 surfscans.</t>
  </si>
  <si>
    <t xml:space="preserve">105866</t>
  </si>
  <si>
    <t xml:space="preserve">Surfscan 7700m</t>
  </si>
  <si>
    <t xml:space="preserve">Keyboard Assy </t>
  </si>
  <si>
    <t xml:space="preserve">Please check the pictures below for more information.</t>
  </si>
  <si>
    <t xml:space="preserve">109059</t>
  </si>
  <si>
    <t xml:space="preserve">289825A</t>
  </si>
  <si>
    <t xml:space="preserve">Sony XC-711 Video Camera and cable set</t>
  </si>
  <si>
    <t xml:space="preserve">Removed from a working KLA 7700 M particle detection system.
With the interconnection cables.</t>
  </si>
  <si>
    <t xml:space="preserve">35971</t>
  </si>
  <si>
    <t xml:space="preserve">KLA-Tencor Corp.</t>
  </si>
  <si>
    <t xml:space="preserve">Electron gun controller for KLA 8100</t>
  </si>
  <si>
    <t xml:space="preserve">Deinstalled Wareshoused In stock</t>
  </si>
  <si>
    <t xml:space="preserve">103386</t>
  </si>
  <si>
    <t xml:space="preserve">KNIEL System</t>
  </si>
  <si>
    <t xml:space="preserve">CPD 5.12/6.3</t>
  </si>
  <si>
    <t xml:space="preserve">Power Supply, 321-019-02.00</t>
  </si>
  <si>
    <t xml:space="preserve">CE MARKED</t>
  </si>
  <si>
    <t xml:space="preserve">83846</t>
  </si>
  <si>
    <t xml:space="preserve">KOGANEI</t>
  </si>
  <si>
    <t xml:space="preserve">JDAS32X5-165W</t>
  </si>
  <si>
    <t xml:space="preserve">AIR CYLINDER</t>
  </si>
  <si>
    <t xml:space="preserve">WEIGHT: 200 GR.
DIMENSION 5 X 5 X 5 (H)
THE PRICE IS FOR EACH</t>
  </si>
  <si>
    <t xml:space="preserve">83873</t>
  </si>
  <si>
    <t xml:space="preserve">BDAS10X30</t>
  </si>
  <si>
    <t xml:space="preserve">KOGANEI TK49173
WEIGHT: 100 GR.
DIMENSION:5 CM. X 2 CM. X 8 CM.(H) FOR TWO
</t>
  </si>
  <si>
    <t xml:space="preserve">83880</t>
  </si>
  <si>
    <t xml:space="preserve">AME07-E2-PSL</t>
  </si>
  <si>
    <t xml:space="preserve">VACUUM EJECTOR</t>
  </si>
  <si>
    <t xml:space="preserve">24VDC
WEIGHT: 200 GR.
DIMENSION:12 CM. X 2 CM. X 5 CM.(H)FOR EACH</t>
  </si>
  <si>
    <t xml:space="preserve">83891</t>
  </si>
  <si>
    <t xml:space="preserve">A200-4E1</t>
  </si>
  <si>
    <t xml:space="preserve">AIR VALVE</t>
  </si>
  <si>
    <t xml:space="preserve">DC 24V
0-0 9 MPa
SUPPLIED BY DALCO ENGENEERING SYSTEM LTD
WEIGHT: GR.350
DIMENSION: 4 CM. X 3 CM. X 10,5 CM. (H) FOR EACH
</t>
  </si>
  <si>
    <t xml:space="preserve">84223</t>
  </si>
  <si>
    <t xml:space="preserve">ORCA 16X120</t>
  </si>
  <si>
    <t xml:space="preserve">Slit type rodless cylinder</t>
  </si>
  <si>
    <t xml:space="preserve">MAX. 0.8MPa 27
WEIGHT:400 GR.
DIMENSION: 5 X 5 X 27 (H)
FOR EACH
includes instruction manual</t>
  </si>
  <si>
    <t xml:space="preserve">84224</t>
  </si>
  <si>
    <t xml:space="preserve">MAX. 0.7 MPa 37
WEIGHT:350 GR.
DIMENSION: 4 X 3 X 25 (H)</t>
  </si>
  <si>
    <t xml:space="preserve">84258</t>
  </si>
  <si>
    <t xml:space="preserve">SLIM</t>
  </si>
  <si>
    <t xml:space="preserve">AIR CYLINDER SLIM
DAD 32 X 25-954W
WEIGHT: 400 GR.
DIMENSION: 4 X 4 X 23 (H)
FOR EACH
</t>
  </si>
  <si>
    <t xml:space="preserve">84261</t>
  </si>
  <si>
    <t xml:space="preserve">PDA S</t>
  </si>
  <si>
    <t xml:space="preserve">AIR CYLINDER
16 X 100
WEIGHT: 200 GR.
DIMENSION:  X 2 X 2 (H)
FOR EACH
</t>
  </si>
  <si>
    <t xml:space="preserve">84265</t>
  </si>
  <si>
    <t xml:space="preserve">KA CMA</t>
  </si>
  <si>
    <t xml:space="preserve">AIR CYLINDER
BORE X ST 
25 X 25
MAX PRESS:9 bar
WEIGHT: 200 GR.
DIMENSION:  X 2 X 2 (H)
FOR EACH
</t>
  </si>
  <si>
    <t xml:space="preserve">84266</t>
  </si>
  <si>
    <t xml:space="preserve">TWDA</t>
  </si>
  <si>
    <t xml:space="preserve">AIR CYLINDER TWINPORT
TWDA20 X 200-HA
WEIGHT: 400 GR.
DIMENSION: 3 X 3 X 29 (H)
</t>
  </si>
  <si>
    <t xml:space="preserve">84270</t>
  </si>
  <si>
    <t xml:space="preserve">AIR CYLINDER
WEIGHT: 600 GR. FOR TWO.
THE DIMENSION OF: DAD 32 X 25 ARE: 3,5 X 3,5 X 22(H)
THE DIMENSION OF :DAD 20 X 50 ARE:   3 X 3 X 18,5 (H)
</t>
  </si>
  <si>
    <t xml:space="preserve">84055</t>
  </si>
  <si>
    <t xml:space="preserve">KOGANEI LTD</t>
  </si>
  <si>
    <t xml:space="preserve">KA.CMA</t>
  </si>
  <si>
    <t xml:space="preserve">MINI CYLINDER</t>
  </si>
  <si>
    <t xml:space="preserve">MOD.KA-CMA
BORE XST 40X375
MAX PRESS 9 BAR
WEIGHT: 2 KG
DIMENSION: 6 X 6 X 45 (H)
FOR EACH
</t>
  </si>
  <si>
    <t xml:space="preserve">84056</t>
  </si>
  <si>
    <t xml:space="preserve">MINI-CYLINDER</t>
  </si>
  <si>
    <t xml:space="preserve">MOD.KA-CMA
BORE XST 30 X 300
MAX PRESSURE: 9 BAR
WEIGHT: 1,2 KG.
DIMENSION: 4 X4 X 43 (H)
</t>
  </si>
  <si>
    <t xml:space="preserve">84057</t>
  </si>
  <si>
    <t xml:space="preserve">MOD.KA-CMA
BORE XST 40 X 60
MAX PRESSURE: 9 KGF/CM
WEIGHT: 1 KG.
DIMENSION: 6 X6 X 19 (H)
</t>
  </si>
  <si>
    <t xml:space="preserve">83931</t>
  </si>
  <si>
    <t xml:space="preserve">KOKUSAI</t>
  </si>
  <si>
    <t xml:space="preserve">M 152 WRL</t>
  </si>
  <si>
    <t xml:space="preserve">THERMO COUPLE</t>
  </si>
  <si>
    <t xml:space="preserve">PROTECTING TUBE:SSAS
LASS 0.25
TOTAL WEIGHT:GR.900
DIMENSION IN BOX:25 CM. X 23 CM. X 7 CM. (H)
</t>
  </si>
  <si>
    <t xml:space="preserve">84773</t>
  </si>
  <si>
    <t xml:space="preserve">KOYO LINBERG</t>
  </si>
  <si>
    <t xml:space="preserve">VF5100B</t>
  </si>
  <si>
    <t xml:space="preserve">Set of Cleanroom Manuals</t>
  </si>
  <si>
    <t xml:space="preserve">-Set of cleanroom manuals
-Seal in plastic bags
-Includes all manuals, training course notes , schematics etc.
</t>
  </si>
  <si>
    <t xml:space="preserve">84212</t>
  </si>
  <si>
    <t xml:space="preserve">Kurt J Lesker</t>
  </si>
  <si>
    <t xml:space="preserve">QF160-SAVR</t>
  </si>
  <si>
    <t xml:space="preserve">Pump centering ring</t>
  </si>
  <si>
    <t xml:space="preserve">Kurt j. Lesker Pump centering ring QF160-SAVR
ISO,SS,C-ring,Viton
</t>
  </si>
  <si>
    <t xml:space="preserve">84228</t>
  </si>
  <si>
    <t xml:space="preserve">ISO160AVCRT</t>
  </si>
  <si>
    <t xml:space="preserve">84229</t>
  </si>
  <si>
    <t xml:space="preserve">ISO100AVCRT</t>
  </si>
  <si>
    <t xml:space="preserve">Kurt j. Lesker Pump centering ring ISO100AVCRT
ISO,aluminum trapped centering ring
Viton'o'ring DN100
</t>
  </si>
  <si>
    <t xml:space="preserve">84230</t>
  </si>
  <si>
    <t xml:space="preserve"> ISO Flange ISO63, 5-hole, *NEW*</t>
  </si>
  <si>
    <t xml:space="preserve">5 hole pump flange</t>
  </si>
  <si>
    <t xml:space="preserve">new, old stock, ISO63 pump flange, 5-hole, NEW in the original 
packaging. From Kurt J Lesker, marked F35R part number. These are new, 
old-stock, sold as-is </t>
  </si>
  <si>
    <t xml:space="preserve">84282</t>
  </si>
  <si>
    <t xml:space="preserve">QF-SSC-ALM</t>
  </si>
  <si>
    <t xml:space="preserve">Single claw clamp</t>
  </si>
  <si>
    <t xml:space="preserve">QF-SSC-ALM clamp
ISO/63/100 M8 35mm bolt
</t>
  </si>
  <si>
    <t xml:space="preserve">2873</t>
  </si>
  <si>
    <t xml:space="preserve">Lam</t>
  </si>
  <si>
    <t xml:space="preserve">4520 (spares)</t>
  </si>
  <si>
    <t xml:space="preserve">REMOTE CART</t>
  </si>
  <si>
    <t xml:space="preserve">Qty 2 available serial numbers:- 17750-1-b-1581183 17750-1-b-1651246  *®,™ 
Lam Research
Located in Avezzano, Italy</t>
  </si>
  <si>
    <t xml:space="preserve">95408</t>
  </si>
  <si>
    <t xml:space="preserve">84377</t>
  </si>
  <si>
    <t xml:space="preserve">Lam Research</t>
  </si>
  <si>
    <t xml:space="preserve">810-06526-000</t>
  </si>
  <si>
    <t xml:space="preserve">ASSY.CBL.EF CONTROL.SNIPER</t>
  </si>
  <si>
    <t xml:space="preserve">XSGT-16742-MT
WEIGHT:100 GR.
DIMENSION: 2,5 X 6,5 CM X 2 (H)
</t>
  </si>
  <si>
    <t xml:space="preserve">105861</t>
  </si>
  <si>
    <t xml:space="preserve">853-495477-001 Rev B</t>
  </si>
  <si>
    <t xml:space="preserve">Cable</t>
  </si>
  <si>
    <t xml:space="preserve">Spare Lam Cable
New OEM PART IN ORIGINAL PACKAGING, UNOPENED</t>
  </si>
  <si>
    <t xml:space="preserve">13044</t>
  </si>
  <si>
    <t xml:space="preserve">Lambda</t>
  </si>
  <si>
    <t xml:space="preserve">CA1000</t>
  </si>
  <si>
    <t xml:space="preserve">Alpha 1000W  CA1000 Power Supply </t>
  </si>
  <si>
    <t xml:space="preserve">ch1 ch2 output volts (v)- 5 12 output current (A)- 60 33 off load volts 
(v)- 4.990 11.925 load regulation(%)- 0.100 0.000 line regulation (%)- 
0.000 0.000 PARD (vpp)- 0.027 0.068 current limit- pass pass short circuit 
(a)- 71.100 39.725 overvoltage- pass pass</t>
  </si>
  <si>
    <t xml:space="preserve">83570</t>
  </si>
  <si>
    <t xml:space="preserve">Leitz</t>
  </si>
  <si>
    <t xml:space="preserve">512815 / 2</t>
  </si>
  <si>
    <t xml:space="preserve">Microscope for KLA 51xx with olympus eyepieces</t>
  </si>
  <si>
    <t xml:space="preserve">512 815/20</t>
  </si>
  <si>
    <t xml:space="preserve">Overlay Measurement System trinocular microscope head, with 2 olypus 
eyepieces.</t>
  </si>
  <si>
    <t xml:space="preserve">77003</t>
  </si>
  <si>
    <t xml:space="preserve">Leybold</t>
  </si>
  <si>
    <t xml:space="preserve">287 02 V2</t>
  </si>
  <si>
    <t xml:space="preserve">Pump Valve</t>
  </si>
  <si>
    <t xml:space="preserve">Leybold 287-03-V2
</t>
  </si>
  <si>
    <t xml:space="preserve">106241</t>
  </si>
  <si>
    <t xml:space="preserve">LEYBOLD</t>
  </si>
  <si>
    <t xml:space="preserve">ISO-K 100</t>
  </si>
  <si>
    <t xml:space="preserve">Large ISO-K Vacuum Bellows and 90 Degree Elbow</t>
  </si>
  <si>
    <t xml:space="preserve">SEE PHOTOS FOR DETAILS
PACKED WEIGHT AND DIMS: 33 CM X 44 CM X 28 CM (H) WEIGHT 4.6 KG
LENGTH OF BELLOWS PART: 25 CM</t>
  </si>
  <si>
    <t xml:space="preserve">33542</t>
  </si>
  <si>
    <t xml:space="preserve">Liebherr</t>
  </si>
  <si>
    <t xml:space="preserve">FKV 3610</t>
  </si>
  <si>
    <t xml:space="preserve">Fridge for the safe storage of photoresist</t>
  </si>
  <si>
    <t xml:space="preserve">facilities</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</si>
  <si>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</si>
  <si>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77092</t>
  </si>
  <si>
    <t xml:space="preserve">MAC</t>
  </si>
  <si>
    <t xml:space="preserve">225B-111BAAA</t>
  </si>
  <si>
    <t xml:space="preserve">Pneumatic solenoid valve</t>
  </si>
  <si>
    <t xml:space="preserve">83885</t>
  </si>
  <si>
    <t xml:space="preserve">MATHESON</t>
  </si>
  <si>
    <t xml:space="preserve">TRI.GAS</t>
  </si>
  <si>
    <t xml:space="preserve">ROTAMETER</t>
  </si>
  <si>
    <t xml:space="preserve">MP13E101P404
23505-6012-000
OTHER SN: 9C91-53XR-X22H
                   H1X1-FTWR-F34R
WEIGHT: 200 GR.
DIMENSION: 10 CM. X 11 CM. X 3 CM. (H) FOR EACH
</t>
  </si>
  <si>
    <t xml:space="preserve">83637</t>
  </si>
  <si>
    <t xml:space="preserve">MATSUSHITA</t>
  </si>
  <si>
    <t xml:space="preserve">HP2-DC 24V</t>
  </si>
  <si>
    <t xml:space="preserve">RELAY  HP</t>
  </si>
  <si>
    <t xml:space="preserve">20</t>
  </si>
  <si>
    <t xml:space="preserve">AW 5222
HP-RELAY
10A 250 VAC 81223
BOX WITH 20 PIECES
TOTAL WEIGHT: 1,5 KG.
DIMENSION: 24 CM. X 13 CM. X 6 CM. (H)
The price quoted is for the box containing 20 pieces.
</t>
  </si>
  <si>
    <t xml:space="preserve">83882</t>
  </si>
  <si>
    <t xml:space="preserve">BBC 35 N</t>
  </si>
  <si>
    <t xml:space="preserve">INTERRUPTOR CAP SYS </t>
  </si>
  <si>
    <t xml:space="preserve">CIRCUIT BREAKER
BC-30N
3P 5A
BBC35N
3P Uiac500V
50/60Hz
ac220v
ic2.5
WEIGHT: 400 GR.
DIMENSION:10 CM. X 7 CM. X 8 CM.(H)</t>
  </si>
  <si>
    <t xml:space="preserve">80244</t>
  </si>
  <si>
    <t xml:space="preserve">MELLES GRIOT</t>
  </si>
  <si>
    <t xml:space="preserve">05-LHP-121</t>
  </si>
  <si>
    <t xml:space="preserve">HE NE Laser (Unused)</t>
  </si>
  <si>
    <t xml:space="preserve">New and Unused Melles Griot laser head, without the power supply.</t>
  </si>
  <si>
    <t xml:space="preserve">84374</t>
  </si>
  <si>
    <t xml:space="preserve">MICRON</t>
  </si>
  <si>
    <t xml:space="preserve">256 MB</t>
  </si>
  <si>
    <t xml:space="preserve">SYNCH</t>
  </si>
  <si>
    <t xml:space="preserve">MICRON  MT
PCI133U-333-542-A
WEIGHT: 30 GR.
DIMENSION: 13,5 X 0,1 CM X 3,5 (H)
</t>
  </si>
  <si>
    <t xml:space="preserve">84059</t>
  </si>
  <si>
    <t xml:space="preserve">MICROSPEED</t>
  </si>
  <si>
    <t xml:space="preserve">PD-250C</t>
  </si>
  <si>
    <t xml:space="preserve">PC-TRAC mouse</t>
  </si>
  <si>
    <t xml:space="preserve">FUUTB02</t>
  </si>
  <si>
    <t xml:space="preserve">M/D 9813
WEIGHT: 0,4 KG.
DIMENSION: 20 X 10 X 7 (H)
</t>
  </si>
  <si>
    <t xml:space="preserve">80260</t>
  </si>
  <si>
    <t xml:space="preserve">MILLIPORE</t>
  </si>
  <si>
    <t xml:space="preserve">WGGB06WR1</t>
  </si>
  <si>
    <t xml:space="preserve">WAFERGARD IN-LINE GAS FILTER</t>
  </si>
  <si>
    <t xml:space="preserve">Retention rating: Gas 0.05 UM
1/4 INCH GASKET SEAL (VCR COMPATIBLE)</t>
  </si>
  <si>
    <t xml:space="preserve">80265</t>
  </si>
  <si>
    <t xml:space="preserve">FLUOROGARD-PLUS CWFA01PLV</t>
  </si>
  <si>
    <t xml:space="preserve">filter CARTRIDGE</t>
  </si>
  <si>
    <t xml:space="preserve">80245</t>
  </si>
  <si>
    <t xml:space="preserve">MILLIPORE CORP</t>
  </si>
  <si>
    <t xml:space="preserve">WGFG01HR1</t>
  </si>
  <si>
    <t xml:space="preserve">WAFERGARD F MINI IN-LINE GAS FILTER</t>
  </si>
  <si>
    <t xml:space="preserve">I/4 Gasket Seal (VCR Compatible)</t>
  </si>
  <si>
    <t xml:space="preserve">82220</t>
  </si>
  <si>
    <t xml:space="preserve">Milton Roy</t>
  </si>
  <si>
    <t xml:space="preserve">AA761-65S</t>
  </si>
  <si>
    <t xml:space="preserve">Flow rate pump</t>
  </si>
  <si>
    <t xml:space="preserve">Milton Roy/LSI Flow metering pump
Flow-rate pump
Model AA761-65S
GHP 2.0 PSI 50
Good condition, removed from working system
sold as-is, where-is
Located in our Boerne, TX warehouse
</t>
  </si>
  <si>
    <t xml:space="preserve">83812</t>
  </si>
  <si>
    <t xml:space="preserve">MINERTIA MOTOR</t>
  </si>
  <si>
    <t xml:space="preserve">RM SERIES</t>
  </si>
  <si>
    <t xml:space="preserve">MOTOR ELECTRIC</t>
  </si>
  <si>
    <t xml:space="preserve">MOTOR ELECTRIC
UGRMEM-02SKD11
UTOPI-100SJK1
YASKAWA ELECTRIC CORPORATION
WEIGHT: 1 KG.
DIMENSION: 6 CM. X 6 CM. X 14 CM. (H)</t>
  </si>
  <si>
    <t xml:space="preserve">83890</t>
  </si>
  <si>
    <t xml:space="preserve">INDUCTION MOTOR</t>
  </si>
  <si>
    <t xml:space="preserve">WITH CABLE
UGRMEM-025KD11
P/N UTOPI-100SJK1
WEIGHT: KG.1
DIMENSION:12 CM. X 7 CM. X 17 CM. (H)
</t>
  </si>
  <si>
    <t xml:space="preserve">83523</t>
  </si>
  <si>
    <t xml:space="preserve">MITSUBISHI</t>
  </si>
  <si>
    <t xml:space="preserve">MR-J10A1</t>
  </si>
  <si>
    <t xml:space="preserve">AC SERVO</t>
  </si>
  <si>
    <t xml:space="preserve">POWER 100 W</t>
  </si>
  <si>
    <t xml:space="preserve">AC IMPUT 100 V-115 V
50/Hz
OUTPUT 1.1A
</t>
  </si>
  <si>
    <t xml:space="preserve">83554</t>
  </si>
  <si>
    <t xml:space="preserve">FR-Z120-0.4K</t>
  </si>
  <si>
    <t xml:space="preserve">PLC, INVERTER 200 V CLASS</t>
  </si>
  <si>
    <t xml:space="preserve">FREQROL-Z120</t>
  </si>
  <si>
    <t xml:space="preserve">TD840A566G51
POWER 0.4KW
SOURSE 200V/50Kz
200-230V/60Hz
OUTPUT 3A</t>
  </si>
  <si>
    <t xml:space="preserve">83638</t>
  </si>
  <si>
    <t xml:space="preserve">Melservo MR-C10A1-UE</t>
  </si>
  <si>
    <t xml:space="preserve">AC SERVO AMPLIFIER</t>
  </si>
  <si>
    <t xml:space="preserve">100-120 V</t>
  </si>
  <si>
    <t xml:space="preserve">1 PH
100-120 V
50/60 Hz
R54P31
AMP 100 W
100 V CE/UL
WEIGHT 0,7 KG.
DIMENSION: 17 CM. X 13 CM. X 6 CM. (H)</t>
  </si>
  <si>
    <t xml:space="preserve">69856</t>
  </si>
  <si>
    <t xml:space="preserve">MKS</t>
  </si>
  <si>
    <t xml:space="preserve">Type 624</t>
  </si>
  <si>
    <t xml:space="preserve">Baratron pressure transducer with trip points, range 1000 Torr, CE</t>
  </si>
  <si>
    <t xml:space="preserve">range 1000 torr ce marked in working condition</t>
  </si>
  <si>
    <t xml:space="preserve">74164</t>
  </si>
  <si>
    <t xml:space="preserve">154-0100P</t>
  </si>
  <si>
    <t xml:space="preserve">High Vacuum Valve, NEW</t>
  </si>
  <si>
    <t xml:space="preserve">New in a box, sealed Located in Boerne TX Warehouse
New in a box, still sealed in the original MFR bag.
Please ask if you have questions. Sold as-is, where-is, new.</t>
  </si>
  <si>
    <t xml:space="preserve">77940</t>
  </si>
  <si>
    <t xml:space="preserve">627BX01MCC1B</t>
  </si>
  <si>
    <t xml:space="preserve">Baratron 1mbar (CAPACITANCE MANOMETER)</t>
  </si>
  <si>
    <t xml:space="preserve">     MKS Baratron 
+/- 15V DC
1mbar
  New in a box, sold as-is, where-is
Ships from our Boerne, TX Warehouse  </t>
  </si>
  <si>
    <t xml:space="preserve">87366</t>
  </si>
  <si>
    <t xml:space="preserve">653B-13064</t>
  </si>
  <si>
    <t xml:space="preserve">Baratron 1mbar</t>
  </si>
  <si>
    <t xml:space="preserve">used, good condition, 0-90deg</t>
  </si>
  <si>
    <t xml:space="preserve">101024</t>
  </si>
  <si>
    <t xml:space="preserve">MKS Instruments</t>
  </si>
  <si>
    <t xml:space="preserve">162-0040K</t>
  </si>
  <si>
    <t xml:space="preserve">Inline Pneumatic Valve ISO-KF NW 40 flanges</t>
  </si>
  <si>
    <t xml:space="preserve">Available in our stock.
Please check pictures below for more information.</t>
  </si>
  <si>
    <t xml:space="preserve">84235</t>
  </si>
  <si>
    <t xml:space="preserve">Moeller</t>
  </si>
  <si>
    <t xml:space="preserve">Xpole PLSM-C10/1</t>
  </si>
  <si>
    <t xml:space="preserve">mini breaker switch</t>
  </si>
  <si>
    <t xml:space="preserve">Pack of qty 2 used breakers</t>
  </si>
  <si>
    <t xml:space="preserve">72156</t>
  </si>
  <si>
    <t xml:space="preserve">MRL</t>
  </si>
  <si>
    <t xml:space="preserve">Black Max</t>
  </si>
  <si>
    <t xml:space="preserve">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</si>
  <si>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</si>
  <si>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 xml:space="preserve">84372</t>
  </si>
  <si>
    <t xml:space="preserve">MS PRG WO</t>
  </si>
  <si>
    <t xml:space="preserve">A9403789</t>
  </si>
  <si>
    <t xml:space="preserve">MOUSE MODEL No.240C</t>
  </si>
  <si>
    <t xml:space="preserve">MOUSE HQXAGM-240C
WEIGHT: 100 GR.
DIMENSION: 12 X 2 X 12,5 (H)
</t>
  </si>
  <si>
    <t xml:space="preserve">79968</t>
  </si>
  <si>
    <t xml:space="preserve">Muegge</t>
  </si>
  <si>
    <t xml:space="preserve">MW2009D-260ED</t>
  </si>
  <si>
    <t xml:space="preserve">Magnetron Head 2.45GHZ</t>
  </si>
  <si>
    <t xml:space="preserve">Used Muegge Magnetron head, removed from a working tool in 2012, and placed 
in our Boerne, TX Warehouse. Sold as-is, where-is
Power Supply available separately</t>
  </si>
  <si>
    <t xml:space="preserve">82230</t>
  </si>
  <si>
    <t xml:space="preserve">Controller, CAN controller, L/R sync</t>
  </si>
  <si>
    <t xml:space="preserve">  Used Muegge controller, CAN
Has L/R Sync inputs
Power input, 220V AC
500 K/bits/ CAN control
Removed from working system
sold as-is, where is,. located in our Boerne, TX warehouse
   </t>
  </si>
  <si>
    <t xml:space="preserve">106242</t>
  </si>
  <si>
    <t xml:space="preserve">MX4000D-110LL</t>
  </si>
  <si>
    <t xml:space="preserve">MICROWAVE POWER SUPPLY</t>
  </si>
  <si>
    <t xml:space="preserve">MUEGGE MICROWAVE P.S.U.
PULLED FROM A WORKING MACHINE
U: 3 X 400V I: 3 X 6A F: 50/60 HZ
PACKED WEIGHT AND DIMS 53 CM X 64 CM X 17 CM (H) WEIGHT 14 KG
Uam out: 3500 V  I OUT: 1.45A
qty 8 available.</t>
  </si>
  <si>
    <t xml:space="preserve">77197</t>
  </si>
  <si>
    <t xml:space="preserve">Nanyang</t>
  </si>
  <si>
    <t xml:space="preserve">Quartz wafer boat</t>
  </si>
  <si>
    <t xml:space="preserve">Shell boat 200mm quartz</t>
  </si>
  <si>
    <t xml:space="preserve">200mm</t>
  </si>
  <si>
    <t xml:space="preserve">New in the box, most are still sealed
Box of 6 each, price per box, or can be sold per each for $350
200mm Quartz Shellboat, Nanyang Equipment PTE LTD
Lower Rods Pitch width 0.9mm
Upper rods of V-shape slot grooves
 </t>
  </si>
  <si>
    <t xml:space="preserve">84369</t>
  </si>
  <si>
    <t xml:space="preserve">NC NOR-CAL PRODUCTS</t>
  </si>
  <si>
    <t xml:space="preserve">0995-16528</t>
  </si>
  <si>
    <t xml:space="preserve">CHEMRAZ O-RING INSIDE OF VALVE</t>
  </si>
  <si>
    <t xml:space="preserve">CHEMRAZ O-RINGINSIDE OF VALVE
NOR-CAL PRODUCTS
KELIUM LEAK CHECKED
WEIGHT:1,5 KG.
DIMENSION: 21,5 X 12 X 13</t>
  </si>
  <si>
    <t xml:space="preserve">83887</t>
  </si>
  <si>
    <t xml:space="preserve">NEC</t>
  </si>
  <si>
    <t xml:space="preserve">C1OT 6D TA 0100</t>
  </si>
  <si>
    <t xml:space="preserve">THERMOSTAT</t>
  </si>
  <si>
    <t xml:space="preserve">PARTS FOR CURE OVEN
THERMOSTAT
YAMATAKE
ITEM N° 96D01561-3-10
WEIGHT: 200 GR.
DIMENSION: 14 CM. X 6 CM. X 6 CM. (H)
</t>
  </si>
  <si>
    <t xml:space="preserve">83888</t>
  </si>
  <si>
    <t xml:space="preserve">MU1238B-11B</t>
  </si>
  <si>
    <t xml:space="preserve">AIRFLOW ROTATION</t>
  </si>
  <si>
    <t xml:space="preserve">AC 100V
50/60Hz
100/200V
12.5/11.5W
ORIENTAL MOTOR
WEIGHT: 500 GR.
DIMENSION: 14 CM. X 14 CM. X 6 CM. (H)</t>
  </si>
  <si>
    <t xml:space="preserve">83889</t>
  </si>
  <si>
    <t xml:space="preserve">MF300-02</t>
  </si>
  <si>
    <t xml:space="preserve">MIST FILTER</t>
  </si>
  <si>
    <t xml:space="preserve">9.5 KGF/CM
5-60°C
MF300
WEIGHT: 500 GR.
DIMENSION: 16 CM. X 7 CM. X 8 CM. (H)</t>
  </si>
  <si>
    <t xml:space="preserve">83545</t>
  </si>
  <si>
    <t xml:space="preserve">Nemic-LAMBDA</t>
  </si>
  <si>
    <t xml:space="preserve">CKD-65/65</t>
  </si>
  <si>
    <t xml:space="preserve">65V 6A DC Regulated power supply FOR Advantest T5335P</t>
  </si>
  <si>
    <t xml:space="preserve">Removed from working service from Advantest T5335P tester
 CKD-65/65  power supply
TOJ-808K83-0076-P227
 </t>
  </si>
  <si>
    <t xml:space="preserve">32206</t>
  </si>
  <si>
    <t xml:space="preserve">NIKON</t>
  </si>
  <si>
    <t xml:space="preserve">RETICLE BOX 5 INCH</t>
  </si>
  <si>
    <t xml:space="preserve">5 INCH RETICLE BOX</t>
  </si>
  <si>
    <t xml:space="preserve">5 INCH</t>
  </si>
  <si>
    <t xml:space="preserve">SEALED IN DOUBLE PLASTIC BAGS AND CLEANED.IN ITALY</t>
  </si>
  <si>
    <t xml:space="preserve">105867</t>
  </si>
  <si>
    <t xml:space="preserve">Nisshin</t>
  </si>
  <si>
    <t xml:space="preserve">7 kgf/cm2</t>
  </si>
  <si>
    <t xml:space="preserve">pressure gauge</t>
  </si>
  <si>
    <t xml:space="preserve">105868</t>
  </si>
  <si>
    <t xml:space="preserve">4 kgf/cm2</t>
  </si>
  <si>
    <t xml:space="preserve">105869</t>
  </si>
  <si>
    <t xml:space="preserve">0-76 cmHg</t>
  </si>
  <si>
    <t xml:space="preserve">vacuum gauge</t>
  </si>
  <si>
    <t xml:space="preserve">105870</t>
  </si>
  <si>
    <t xml:space="preserve">0-1 kgf/cm2</t>
  </si>
  <si>
    <t xml:space="preserve">83906</t>
  </si>
  <si>
    <t xml:space="preserve">NITROGEN</t>
  </si>
  <si>
    <t xml:space="preserve">PRESSURE VALVE</t>
  </si>
  <si>
    <t xml:space="preserve">VACUUM
WEIGHT: GR.800
DIMENSION: 10 CM. X 12 CM. X  6 CM. (H)</t>
  </si>
  <si>
    <t xml:space="preserve">83628</t>
  </si>
  <si>
    <t xml:space="preserve">NITSUKO</t>
  </si>
  <si>
    <t xml:space="preserve">BCR 2600/BCV 5050</t>
  </si>
  <si>
    <t xml:space="preserve">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</si>
  <si>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 xml:space="preserve">32210</t>
  </si>
  <si>
    <t xml:space="preserve">Nitto</t>
  </si>
  <si>
    <t xml:space="preserve">HR8500-2</t>
  </si>
  <si>
    <t xml:space="preserve">INSTRUCTION MANUAL</t>
  </si>
  <si>
    <t xml:space="preserve">INSTRUCTIO MANUAL FOR HR-8500-2</t>
  </si>
  <si>
    <t xml:space="preserve">32214</t>
  </si>
  <si>
    <t xml:space="preserve">44941001</t>
  </si>
  <si>
    <t xml:space="preserve">TAPE SPOOL</t>
  </si>
  <si>
    <t xml:space="preserve">83597</t>
  </si>
  <si>
    <t xml:space="preserve">TT1R2-1</t>
  </si>
  <si>
    <t xml:space="preserve">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</si>
  <si>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</si>
  <si>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 xml:space="preserve">70301</t>
  </si>
  <si>
    <t xml:space="preserve">NK</t>
  </si>
  <si>
    <t xml:space="preserve">RM 120</t>
  </si>
  <si>
    <t xml:space="preserve">REAL TIME  MONITOR</t>
  </si>
  <si>
    <t xml:space="preserve">FOR EBARA FREX 200. IN WORKING CONDITION. SEE PHOTOS FOR DETAILS.
LOCATED IN AVEZZANO 67051 ITALY.</t>
  </si>
  <si>
    <t xml:space="preserve">70300</t>
  </si>
  <si>
    <t xml:space="preserve">Novascan</t>
  </si>
  <si>
    <t xml:space="preserve">945-00666-00</t>
  </si>
  <si>
    <t xml:space="preserve">HALOGEN LAMP</t>
  </si>
  <si>
    <t xml:space="preserve">83552</t>
  </si>
  <si>
    <t xml:space="preserve">NSK GLOBAL LTD</t>
  </si>
  <si>
    <t xml:space="preserve">MAEBASHI PLANT</t>
  </si>
  <si>
    <t xml:space="preserve">BALL SCREW</t>
  </si>
  <si>
    <t xml:space="preserve">W1201-112P</t>
  </si>
  <si>
    <t xml:space="preserve">200 FOR ALL 4 PIECES</t>
  </si>
  <si>
    <t xml:space="preserve">103384</t>
  </si>
  <si>
    <t xml:space="preserve">Nuclear Elettronica</t>
  </si>
  <si>
    <t xml:space="preserve">314E 5/12 - 6/2 rev A</t>
  </si>
  <si>
    <t xml:space="preserve">Power Supply, 5V/12A - 6V/2A</t>
  </si>
  <si>
    <t xml:space="preserve">Input 230 VAC +/- 10% Irms 1A
Va 5V /12A
Vb 6V / 2A
In stock and ready to ship from our Avezzano (AQ) 67051 Italy warehouse</t>
  </si>
  <si>
    <t xml:space="preserve">103385</t>
  </si>
  <si>
    <t xml:space="preserve">314E.100 REV A</t>
  </si>
  <si>
    <t xml:space="preserve">Power Supply, 5V/20A</t>
  </si>
  <si>
    <t xml:space="preserve">Input 230 VAC +/- 10% Irms 1A
Output 4.5 - 5.5 V
In stock and ready to ship from our Avezzano (AQ) 67051 Italy warehouse</t>
  </si>
  <si>
    <t xml:space="preserve">103387</t>
  </si>
  <si>
    <t xml:space="preserve">312E.44L REV A</t>
  </si>
  <si>
    <t xml:space="preserve">Dual Power Supply, +/- 15V / 1A</t>
  </si>
  <si>
    <t xml:space="preserve">Input 230 VAC +/- 10% Irms 1A
Output A 15V / 1A
Output B 15V / 1A
In stock and ready to ship from our Avezzano (AQ) 67051 Italy warehouse</t>
  </si>
  <si>
    <t xml:space="preserve">83905</t>
  </si>
  <si>
    <t xml:space="preserve">NUPRO</t>
  </si>
  <si>
    <t xml:space="preserve">SS-4BK-V51</t>
  </si>
  <si>
    <t xml:space="preserve">REGULATOR PRESSURE</t>
  </si>
  <si>
    <t xml:space="preserve">IPE 4
WEIGHT: GR.300
DIMENSION: 7 CM. X 3 CM. X 10 CM. (H)</t>
  </si>
  <si>
    <t xml:space="preserve">83914</t>
  </si>
  <si>
    <t xml:space="preserve">SS-4R3A1-</t>
  </si>
  <si>
    <t xml:space="preserve">TUBE FITTINGS &amp; VALVE</t>
  </si>
  <si>
    <t xml:space="preserve">WEIGHT GR.250
DIMENSION: 9 CM. X 2,3 CM. X 5 CM. (H)</t>
  </si>
  <si>
    <t xml:space="preserve">83916</t>
  </si>
  <si>
    <t xml:space="preserve">7 MICRON</t>
  </si>
  <si>
    <t xml:space="preserve">WEIGHT:GR. 125
DIMENSION: CM. 8 X CM. 2 X CM. 2</t>
  </si>
  <si>
    <t xml:space="preserve">83917</t>
  </si>
  <si>
    <t xml:space="preserve">107</t>
  </si>
  <si>
    <t xml:space="preserve">WEIGHT:GR. 125
DIMENSION: CM. 12 X CM. 2 X CM. 2</t>
  </si>
  <si>
    <t xml:space="preserve">65934</t>
  </si>
  <si>
    <t xml:space="preserve">Olympus</t>
  </si>
  <si>
    <t xml:space="preserve">BH2-UMA</t>
  </si>
  <si>
    <t xml:space="preserve">BRIGHTFIELD / DARKFIELD REFLECTED LIGHT ILLUMINATOR FOR THE BH SERIES MICROSCOPES</t>
  </si>
  <si>
    <t xml:space="preserve">Good condition
please ask if you have questions
Universal Vertical illuminator
OLYMPUS BH2-UMA BRIGHTFIELD / DARKFIELD REFLECTED LIGHT ILLUMINATOR FOR THE 
BH SERIES MICROSCOPES</t>
  </si>
  <si>
    <t xml:space="preserve">80254</t>
  </si>
  <si>
    <t xml:space="preserve">OLYMPUS</t>
  </si>
  <si>
    <t xml:space="preserve">DBAP-FA-Z</t>
  </si>
  <si>
    <t xml:space="preserve">SERVO DRIVER</t>
  </si>
  <si>
    <t xml:space="preserve">30W 500 PPR</t>
  </si>
  <si>
    <t xml:space="preserve">83835</t>
  </si>
  <si>
    <t xml:space="preserve">WHK 10X/20L-H</t>
  </si>
  <si>
    <t xml:space="preserve">EYEPIECES FOR TRINOCULAR MICROSCOPE</t>
  </si>
  <si>
    <t xml:space="preserve">TWO LENS
1: WHK 10X/20 L-H
2: WHK 10X20 L </t>
  </si>
  <si>
    <t xml:space="preserve">102638</t>
  </si>
  <si>
    <t xml:space="preserve">BA124L001</t>
  </si>
  <si>
    <t xml:space="preserve">DC MOTOR W/ D500 GEAR HEAD</t>
  </si>
  <si>
    <t xml:space="preserve">In Avezzano, Italy. See attached photos for details of condition.</t>
  </si>
  <si>
    <t xml:space="preserve">102639</t>
  </si>
  <si>
    <t xml:space="preserve">106190</t>
  </si>
  <si>
    <t xml:space="preserve">LH50A</t>
  </si>
  <si>
    <t xml:space="preserve">Microscope illuminator, 50W 12 V</t>
  </si>
  <si>
    <t xml:space="preserve">-In excellent condition
-removed from a working KLA 7700M inspection system
-see attached photos for details</t>
  </si>
  <si>
    <t xml:space="preserve">106201</t>
  </si>
  <si>
    <t xml:space="preserve">BH3 (Parts)</t>
  </si>
  <si>
    <t xml:space="preserve">Camera adapter and illuminator for Microscope</t>
  </si>
  <si>
    <t xml:space="preserve">-The camera mount fits a Sony FC711 CCD Camera
-Includes illuminator
-SEE PHOTOS FOR DETAILS
PACKED DIMENSIONS: 22 CM X 18 CM X 24 CM (H)
PACKED WEIGHT: 1 KG</t>
  </si>
  <si>
    <t xml:space="preserve">80247</t>
  </si>
  <si>
    <t xml:space="preserve">Olympus Optical</t>
  </si>
  <si>
    <t xml:space="preserve">DBAP-FA-Z GA</t>
  </si>
  <si>
    <t xml:space="preserve">Servo Driver</t>
  </si>
  <si>
    <t xml:space="preserve">Used Olympus Optical servo driver board, sold as-is, good condition, 
located in our Avezzano, Italy warehouse.</t>
  </si>
  <si>
    <t xml:space="preserve">106896</t>
  </si>
  <si>
    <t xml:space="preserve">Omniguard</t>
  </si>
  <si>
    <t xml:space="preserve">860UV-IR</t>
  </si>
  <si>
    <t xml:space="preserve">UV-IR Fire detector, w/ mount</t>
  </si>
  <si>
    <t xml:space="preserve">Omniguard UV-IR Fire detector, qty 2 immediately available, like new.
CE Marked
Omniguard part number 860-10100
NEMA 4 RAINTIGHT
SUITABLE FOR CL. 1 GROUP B.C.D
CL. II GROUP E,F,G
I/P VOLTAGE: 20-32 VDC
STDBY 90 mA
ALARM: 110 mA
TEST: 250 mA
Contact Rating: 2A AT 30 VDC RESISTIVE
0-20mA CURRENT LOOP OUTPUT
TEMP RANGE: MINUS 40 C TO PLUS 85 C
FM APPROVED
MEGGITT AVIONICS INC, MANCHESTER N.H. USA
MFR 58880 3981105-05 REV C
Ships from Avezzano, 67051, Italy warehouse  
DIMENSIONS OF QTY 2 IN CARDBOARD  BOX: 55 CM X 37 CM X 28 CM H
WEIGHT 8KG</t>
  </si>
  <si>
    <t xml:space="preserve">13195</t>
  </si>
  <si>
    <t xml:space="preserve">OMRON</t>
  </si>
  <si>
    <t xml:space="preserve">r88d-ua02ha</t>
  </si>
  <si>
    <t xml:space="preserve">servo driver</t>
  </si>
  <si>
    <t xml:space="preserve">NEW IN BOX
AC SERVO DRIVER 220V 30W</t>
  </si>
  <si>
    <t xml:space="preserve">83886</t>
  </si>
  <si>
    <t xml:space="preserve">TL-W5WC2</t>
  </si>
  <si>
    <t xml:space="preserve">PROXIMITY SWITCH</t>
  </si>
  <si>
    <t xml:space="preserve">TL-W5MC2
753C
PROXIMITY SENSOR
VOLTS:12 TO 24 VDC
LOT No. 0785C
2 METRE
WEIGHT: 50 GR.
DIMENSION BOX: 9 CM. X 9 CM. X 6 CM. (H)
</t>
  </si>
  <si>
    <t xml:space="preserve">84386</t>
  </si>
  <si>
    <t xml:space="preserve">E3C-DM2R 2 M</t>
  </si>
  <si>
    <t xml:space="preserve">PHOTOELECTRIC SWITCH</t>
  </si>
  <si>
    <t xml:space="preserve">2 m</t>
  </si>
  <si>
    <t xml:space="preserve">LOT No.0345G
LOT No.0345G
LOT No.2964G
VOLTS C6 A247
WEIGHT: 120 GR.
DIMENSION: 15 X 6 X 3,5 (H) FOR EACH</t>
  </si>
  <si>
    <t xml:space="preserve">84395</t>
  </si>
  <si>
    <t xml:space="preserve">E3C-C</t>
  </si>
  <si>
    <t xml:space="preserve">PHOTOELECTRICS SWITCH
AMPLIFIER UNIT
VOLTS 100-240 VAC
WEIGHT: 350 GR.
DIMENSION: 14,5 X 6 X 6 (H)</t>
  </si>
  <si>
    <t xml:space="preserve">84396</t>
  </si>
  <si>
    <t xml:space="preserve">E5CJ</t>
  </si>
  <si>
    <t xml:space="preserve">TEMPERATURE CONTROLLER</t>
  </si>
  <si>
    <t xml:space="preserve">MULTI RANGE</t>
  </si>
  <si>
    <t xml:space="preserve">Q2-G
VOLTS 100 TO 240 V AC
FREQ. 50/60 Hz
WEIGHT: 200 GR.
DIMENSION: 13 X 6 X 6 (H)</t>
  </si>
  <si>
    <t xml:space="preserve">84397</t>
  </si>
  <si>
    <t xml:space="preserve">E3S-X3CE4</t>
  </si>
  <si>
    <t xml:space="preserve">
WEIGHT: 200 GR.
DIMENSION: 13 X 5 X  (H) FOR EACH</t>
  </si>
  <si>
    <t xml:space="preserve">84398</t>
  </si>
  <si>
    <t xml:space="preserve">E3XR-CE4</t>
  </si>
  <si>
    <t xml:space="preserve">AMPLIFIER UNIT
E3XR-CE4
VOLTS 12 TO 24 VDC
WEIGHT: 120 GR.
DIMENSION: 13 X 5 X  (H) FOR EACH</t>
  </si>
  <si>
    <t xml:space="preserve">84399</t>
  </si>
  <si>
    <t xml:space="preserve">E2E-C1C1</t>
  </si>
  <si>
    <t xml:space="preserve">PROXIMITY SWITCH
E2E-C1C1
VOLTS 12 TO 24 VDC
WEIGHT: 150 GR.
DIMENSION: 9 X 5 X 6  (H) </t>
  </si>
  <si>
    <t xml:space="preserve">84400</t>
  </si>
  <si>
    <t xml:space="preserve">E3S-XE1</t>
  </si>
  <si>
    <t xml:space="preserve">PHOTO ELECTRIC SWITCH</t>
  </si>
  <si>
    <t xml:space="preserve">PHOTO ELECTRIC SWITCH
E3S-XE1
WEIGHT: 150 GR.
DIMENSION: 13 X 5 X 5  (H) </t>
  </si>
  <si>
    <t xml:space="preserve">84401</t>
  </si>
  <si>
    <t xml:space="preserve">E3C-JC4P</t>
  </si>
  <si>
    <t xml:space="preserve">PHOTO ELECTRIC SWITCH
VOLTS 12 TO 24 VDC
2 M
WEIGHT: 120 GR.
DIMENSION: 13 X 5 X 5  (H) </t>
  </si>
  <si>
    <t xml:space="preserve">84402</t>
  </si>
  <si>
    <t xml:space="preserve">E3X-A11</t>
  </si>
  <si>
    <t xml:space="preserve">PHOTO ELECTRIC SWITCH
VOLTS 10 TO 30 VDC
2 M
WEIGHT: 120 GR.
DIMENSION: 13 X 5 X 5  (H) </t>
  </si>
  <si>
    <t xml:space="preserve">84403</t>
  </si>
  <si>
    <t xml:space="preserve">E3HT--DS3E2</t>
  </si>
  <si>
    <t xml:space="preserve">PHOTO ELECTRIC SENSOR</t>
  </si>
  <si>
    <t xml:space="preserve">84404</t>
  </si>
  <si>
    <t xml:space="preserve">E3C--JC4</t>
  </si>
  <si>
    <t xml:space="preserve">AMPLIFIER UNIT</t>
  </si>
  <si>
    <t xml:space="preserve">AMPLIFIER UNIT
VOLTS 12 TO 24 VDC
WEIGHT: 120 GR.
DIMENSION: 13 X 5 X 5  (H) </t>
  </si>
  <si>
    <t xml:space="preserve">84405</t>
  </si>
  <si>
    <t xml:space="preserve">EE-SPW321</t>
  </si>
  <si>
    <t xml:space="preserve">PHOTO MICROSENSOR</t>
  </si>
  <si>
    <t xml:space="preserve">PHOTO MICROSENSOR
VOLTS 12 TO 24 VDC
WEIGHT: 120 GR.
DIMENSION: 11 X 11 X 2,5  (H) </t>
  </si>
  <si>
    <t xml:space="preserve">84406</t>
  </si>
  <si>
    <t xml:space="preserve">E32-TC200A</t>
  </si>
  <si>
    <t xml:space="preserve">PHOTO ELECTRIC SWITCH
VOLTS 12 TO 24 VDC
WEIGHT: 100 GR.
DIMENSION: 11 X 11 X 2  (H) </t>
  </si>
  <si>
    <t xml:space="preserve">21666</t>
  </si>
  <si>
    <t xml:space="preserve">ONE AC CORP</t>
  </si>
  <si>
    <t xml:space="preserve">FMV 321S</t>
  </si>
  <si>
    <t xml:space="preserve">TRANSFORMER FOR KLA 7700 SERIES PSU</t>
  </si>
  <si>
    <t xml:space="preserve">I/P 100-120-200-220-240 V OP 120V AC 12 A 30 day return warranty</t>
  </si>
  <si>
    <t xml:space="preserve">21123</t>
  </si>
  <si>
    <t xml:space="preserve">ORIEL</t>
  </si>
  <si>
    <t xml:space="preserve">68805</t>
  </si>
  <si>
    <t xml:space="preserve">POWER SUPPLY 40-200 WATTS  FOR MERCURY ARC LAMP</t>
  </si>
  <si>
    <t xml:space="preserve">UNIVERSAL POWER SUPPLY 40-200 WATTS AND LAMP HOUSE FOR MERCURY ARC LAMP. 
LAMP HOUSE INCLUDES FOCUS MECHANISM AND UV FILTER 220V/115V SWITCHABLE 10A 
POWER SUPPLY 31CM X 41 CM X 14 CM, 5 KG LAMP HOUSE 13CM X 26 CM X 30 CM8 K 
2 KG
WEIGHT 8 KG.</t>
  </si>
  <si>
    <t xml:space="preserve">83620</t>
  </si>
  <si>
    <t xml:space="preserve">ULTRAVIOLET LIGHT - LAMP HOUSING</t>
  </si>
  <si>
    <t xml:space="preserve">LAMP HOUSE FOR MERCURY ARC LAMP. LAMP HOUSE INCLUDES FOCUS MECHANISM AND UV 
FILTER
LAMP HOUSE 13CM X 26 CM X 30 CM K 2 KG
ALSO AVAILABLE - POWER SUPPLY FOR THIS LAMP HOUSE.
SEE SDI ID 21123</t>
  </si>
  <si>
    <t xml:space="preserve">13014</t>
  </si>
  <si>
    <t xml:space="preserve">Oriental Motor</t>
  </si>
  <si>
    <t xml:space="preserve">5RK40RGK-AM</t>
  </si>
  <si>
    <t xml:space="preserve">REVERSIBLE MOTOR,  40W 100V 50/60 HZ</t>
  </si>
  <si>
    <t xml:space="preserve">NEW IN BOX
MAX OUTPUT 40W     100V
50/60Hz 15 uF   4 P
30 Min
WEIGHT 3.2 KG DIMS 28 CM X 16 CM X 14 CM</t>
  </si>
  <si>
    <t xml:space="preserve">13066</t>
  </si>
  <si>
    <t xml:space="preserve">ORIENTAL MOTOR</t>
  </si>
  <si>
    <t xml:space="preserve">SEE COMMENTS</t>
  </si>
  <si>
    <t xml:space="preserve">GEAR HEADS</t>
  </si>
  <si>
    <t xml:space="preserve">4GK75K 3GK3K x3 3GN3.6K x2 4GK15K 4GK3K 2GK9K x2 2GN36K 4GN12.5K 4GK12.5K 
2GB360K 5GK3K 5GK50K x2 5GN120K 3GN3.6K x2 3GK3K x2 4GK5K 4GN18K
120 $ FOR EACH</t>
  </si>
  <si>
    <t xml:space="preserve">13206</t>
  </si>
  <si>
    <t xml:space="preserve">4LF45N-2</t>
  </si>
  <si>
    <t xml:space="preserve">LINEAR HEAD</t>
  </si>
  <si>
    <t xml:space="preserve">NEW IN THE BOX</t>
  </si>
  <si>
    <t xml:space="preserve">15900</t>
  </si>
  <si>
    <t xml:space="preserve">21K6GK-A2</t>
  </si>
  <si>
    <t xml:space="preserve">6W 100V 50/60HZ 0.25A 2.5A 2.5UF 1200/1450RPM
WEIGHT 750GR.
DIMENSION:6 CM. X 6 CM. X 10 CM. (H)</t>
  </si>
  <si>
    <t xml:space="preserve">83629</t>
  </si>
  <si>
    <t xml:space="preserve">4RK25RGK-AM</t>
  </si>
  <si>
    <t xml:space="preserve">REVERSIBLE MOTOR</t>
  </si>
  <si>
    <t xml:space="preserve">MAX OUTPUT 25W
100 V
50/60 Hz
10 F
4 P
WEIGHT: 2,5 KG.
DIMENSION: 24 CM. X 14 CM. X 136 CM.(H)</t>
  </si>
  <si>
    <t xml:space="preserve">83805</t>
  </si>
  <si>
    <t xml:space="preserve">21K6GN-A</t>
  </si>
  <si>
    <t xml:space="preserve">TW9 50602</t>
  </si>
  <si>
    <t xml:space="preserve">6W 100V
50/60 Hz
0.25 A
2.5uF
12001450r/MIN
TW9 50602
WEIGHT: 1 KG.
DIMENSION: 21 CM. X 9 CM. X 8 CM. (H)
</t>
  </si>
  <si>
    <t xml:space="preserve">83806</t>
  </si>
  <si>
    <t xml:space="preserve">51K40GN-AT</t>
  </si>
  <si>
    <t xml:space="preserve">MOTOR,ELECRIC
40 V
50/60 Hz
0.8 A
10 uF
1300/1550 rpm
TW9 50602
WEIGHT: 2,5 KG.
DIMENSION: 13 CM. X 9 CM. X 14 CM. (H)
</t>
  </si>
  <si>
    <t xml:space="preserve">83807</t>
  </si>
  <si>
    <t xml:space="preserve">PB204-101</t>
  </si>
  <si>
    <t xml:space="preserve">MOTOR,ELECRIC
4W
100 V
50/60 Hz
30 MIN.
WEIGHT: 0,7 KG.
DIMENSION: 6 CM. X 6 CM. X 10 CM. (H)  FOR EACH
</t>
  </si>
  <si>
    <t xml:space="preserve">83808</t>
  </si>
  <si>
    <t xml:space="preserve">5rk40gk-a2</t>
  </si>
  <si>
    <t xml:space="preserve">REVERSIBLE MOTOR
MOTOR,ELECRIC
40 W
100 V
50/60 Hz
1A
1300/1550 rpm
30 MIN.
WEIGHT: 2,5 KG.
DIMENSION: 9 CM. X 9 CM. X 14 CM. (H)  FOR EACH
</t>
  </si>
  <si>
    <t xml:space="preserve">83809</t>
  </si>
  <si>
    <t xml:space="preserve">2IK6GK-A</t>
  </si>
  <si>
    <t xml:space="preserve">INDICTION MOTOR
MOTOR,ELECRIC
6 W
100 V
50/60 Hz
0.25 A
1200/1450 rpm
30 MIN.
WEIGHT: 0,8 KG.
DIMENSION: 6 CM. X 6 CM. X 10 CM. (H)
</t>
  </si>
  <si>
    <t xml:space="preserve">83811</t>
  </si>
  <si>
    <t xml:space="preserve">XU9</t>
  </si>
  <si>
    <t xml:space="preserve">MOTOR ELECTRIC FO FR CARRIER MOTOR</t>
  </si>
  <si>
    <t xml:space="preserve">REVERSIBLE MOTOR
MAX OUTPUT 25 W
100 V
50/60 Hz
0.8 A
4 P
10uF 3 0 MIN.
WEIGHT: 1,5 KG.
DIMENSION: 8 CM. X 8 CM. X 12 CM. (H)
</t>
  </si>
  <si>
    <t xml:space="preserve">83823</t>
  </si>
  <si>
    <t xml:space="preserve">4GK15K</t>
  </si>
  <si>
    <t xml:space="preserve">REVERSIBLE MOTOR
WU813 800
4RK25GK-A2M
25W
100V
50/60 Hz
1250/1500rpm
30min
WEIGHT: 2,7 KG.
DIMENSION: 10 CM. X 10 CM. X 20 CM. (H)</t>
  </si>
  <si>
    <t xml:space="preserve">83825</t>
  </si>
  <si>
    <t xml:space="preserve">MBM425-411</t>
  </si>
  <si>
    <t xml:space="preserve">SPEED CONTROL MOTOR</t>
  </si>
  <si>
    <t xml:space="preserve">AC MAGNETIC BRAKE
MAX OUTPUT 25 W
100V
50/60 Hz
0.95A 10F
90-1400/90-1700rpm 30min.
WEIGHT: 2,2 KG.
DIMENSION: 8 CM. X 8 CM. X 16 CM. (H)</t>
  </si>
  <si>
    <t xml:space="preserve">83834</t>
  </si>
  <si>
    <t xml:space="preserve">PH596-A</t>
  </si>
  <si>
    <t xml:space="preserve">STEPPING MOTOR</t>
  </si>
  <si>
    <t xml:space="preserve">VEXTA STEPPING MOTOR
5-PHASE
0.72DEG/STEP
DC: 1.25A
2.1 OMEGA
WEIGHT : KG.1,5
DIMENDION: 9 CM. X 9 CM. X 11 CM. (H)</t>
  </si>
  <si>
    <t xml:space="preserve">83875</t>
  </si>
  <si>
    <t xml:space="preserve">UPH564-A</t>
  </si>
  <si>
    <t xml:space="preserve">5 PHASE STEPPING MOTOR</t>
  </si>
  <si>
    <t xml:space="preserve">VEXTA STEPPING MOTOR
5-PHASE
0.72"/STEP
DC 0.75A 5 OMEGA
TW8 04827
WEIGTH: 500 GR.
DIMENSION: 13 CM.X 10 CM. X 9 CM. (H)</t>
  </si>
  <si>
    <t xml:space="preserve">83893</t>
  </si>
  <si>
    <t xml:space="preserve">4GN30K</t>
  </si>
  <si>
    <t xml:space="preserve">GEAR HEAD</t>
  </si>
  <si>
    <t xml:space="preserve">4GN30K
OM GEAR HEAD
QQ8 02581
WEIGHT: GR.600
DIMENSION: 8 CM. X 8 CM. X 8 CM. (H)</t>
  </si>
  <si>
    <t xml:space="preserve">84370</t>
  </si>
  <si>
    <t xml:space="preserve">PH265-02</t>
  </si>
  <si>
    <t xml:space="preserve">2-PHASE STEPPING MOTOR</t>
  </si>
  <si>
    <t xml:space="preserve">1.8/STEP</t>
  </si>
  <si>
    <t xml:space="preserve">VEXTA STEPPING MOTOR
2-PHASE 1.8'/STEP
DC 12 V 0,42A
RR 03781
WEIGHT: 3 KG.
DIMENSION: 12 X 14 X 24</t>
  </si>
  <si>
    <t xml:space="preserve">80259</t>
  </si>
  <si>
    <t xml:space="preserve">PALL</t>
  </si>
  <si>
    <t xml:space="preserve">GLF6101VF4</t>
  </si>
  <si>
    <t xml:space="preserve">GASKLEEN GAS FILTER</t>
  </si>
  <si>
    <t xml:space="preserve">83908</t>
  </si>
  <si>
    <t xml:space="preserve">GAS FILTER</t>
  </si>
  <si>
    <t xml:space="preserve">0.01 MICRON
P/N GLF6101VF4
PRESS750 PSI
TEMP:100°F
WEIGHT: GR.250
DIMENSION: 5 CM. X 5 CM. X 15 CM. (H)</t>
  </si>
  <si>
    <t xml:space="preserve">77202</t>
  </si>
  <si>
    <t xml:space="preserve">Panasonic</t>
  </si>
  <si>
    <t xml:space="preserve">M91C90GD4W1</t>
  </si>
  <si>
    <t xml:space="preserve">AC Geared Motor (G Series)</t>
  </si>
  <si>
    <t xml:space="preserve">4P 90W Cont. 5uf
220V 50Hz, 0.78a
220V 60Hz, 0.75a
New in a box, Ships from AVEZZANO 67051 ITALY
</t>
  </si>
  <si>
    <t xml:space="preserve">83824</t>
  </si>
  <si>
    <t xml:space="preserve">PANASONIC</t>
  </si>
  <si>
    <t xml:space="preserve">MF A 020LATNP</t>
  </si>
  <si>
    <t xml:space="preserve">AC SERVO MOTOR</t>
  </si>
  <si>
    <t xml:space="preserve">MF A020LATNP
200W
RATED REV. 3000
CONT.TORQUE 0.64 NM
INERTIA 0.4X 10 KG-M2
WEIGHT: 3 KG.
DIMENSION: 13 CM. X 8 CM. X 21 CM. (H)
</t>
  </si>
  <si>
    <t xml:space="preserve">83838</t>
  </si>
  <si>
    <t xml:space="preserve">PARKER</t>
  </si>
  <si>
    <t xml:space="preserve">60 SERIES</t>
  </si>
  <si>
    <t xml:space="preserve">QUICK COUPLING FEMALE COUPLER 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</si>
  <si>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</si>
  <si>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 xml:space="preserve">84058</t>
  </si>
  <si>
    <t xml:space="preserve">PATLITE</t>
  </si>
  <si>
    <t xml:space="preserve">SEFW-A</t>
  </si>
  <si>
    <t xml:space="preserve">SIGNAL TOWER</t>
  </si>
  <si>
    <t xml:space="preserve">VOLT 24 V AC/DC
WATT 2W/1STACK
WEIGHT:0,5 KG.
DIMENSION: 6  X 6 X 34 (H)</t>
  </si>
  <si>
    <t xml:space="preserve">84232</t>
  </si>
  <si>
    <t xml:space="preserve">Pepperl Fuchs</t>
  </si>
  <si>
    <t xml:space="preserve">OBE5000-18GM70-SE5</t>
  </si>
  <si>
    <t xml:space="preserve">proximity sensor</t>
  </si>
  <si>
    <t xml:space="preserve">Pack of 2 used units</t>
  </si>
  <si>
    <t xml:space="preserve">84234</t>
  </si>
  <si>
    <t xml:space="preserve">pepperl&amp;fuchs</t>
  </si>
  <si>
    <t xml:space="preserve">OBE5000-18GM70-E5-V1</t>
  </si>
  <si>
    <t xml:space="preserve">Proximity sensor</t>
  </si>
  <si>
    <t xml:space="preserve">one used sensor</t>
  </si>
  <si>
    <t xml:space="preserve">84073</t>
  </si>
  <si>
    <t xml:space="preserve">Pfeiffer</t>
  </si>
  <si>
    <t xml:space="preserve">PTR26761A</t>
  </si>
  <si>
    <t xml:space="preserve">Pirani Gauge, D-35614 TPR265</t>
  </si>
  <si>
    <t xml:space="preserve">Pfeiffer vacuum, D-35614
typ: TPR265
NO: PTR26761A
14-30V, 1.5W
qty 2 available</t>
  </si>
  <si>
    <t xml:space="preserve">83587</t>
  </si>
  <si>
    <t xml:space="preserve">Pittman</t>
  </si>
  <si>
    <t xml:space="preserve">GM9213E081</t>
  </si>
  <si>
    <t xml:space="preserve">GEAR motor 19.1 vdc 65.5:1 RATIO</t>
  </si>
  <si>
    <t xml:space="preserve">Used Motor, Pittman, with wires    
Will  Ship from our AVEZZANO 67051 ITALY Warehouse  </t>
  </si>
  <si>
    <t xml:space="preserve">83933</t>
  </si>
  <si>
    <t xml:space="preserve">PM500 09 P</t>
  </si>
  <si>
    <t xml:space="preserve">MASK</t>
  </si>
  <si>
    <t xml:space="preserve">RETICLE</t>
  </si>
  <si>
    <t xml:space="preserve">RETICLE SEAL SHIPPING STORAGE
WEIGHT 150 GR.
DIMENSION: CM. 13,5 X CM.14,5 X CM.2 (H)
</t>
  </si>
  <si>
    <t xml:space="preserve">83615</t>
  </si>
  <si>
    <t xml:space="preserve">PMS</t>
  </si>
  <si>
    <t xml:space="preserve">MICRO LPC-210</t>
  </si>
  <si>
    <t xml:space="preserve">MICROLASER PARTICLE COUNTER</t>
  </si>
  <si>
    <t xml:space="preserve">MALVERN WR 13 LN</t>
  </si>
  <si>
    <t xml:space="preserve">fair</t>
  </si>
  <si>
    <t xml:space="preserve">MICROLASER PARTICLE COUNTER
MICRO LPC-210
MALVERN WR 13 LN
LPC-210
PARTICLE MEASURING SYSTEM INC.
CAL. IDENT. No. 1PNS05
TEST DATE: JEN 03
NEXT TEST DUE :JEN 04
CAST.01698 291 330
SPT 6340Ù
WEIGHT : 26 KG.
DIMENSION: 67 CM.X 40 CM. X 20 CM. (H)</t>
  </si>
  <si>
    <t xml:space="preserve">83565</t>
  </si>
  <si>
    <t xml:space="preserve">Power Launch (?)</t>
  </si>
  <si>
    <t xml:space="preserve">FU100F</t>
  </si>
  <si>
    <t xml:space="preserve">Valve tube electron tube</t>
  </si>
  <si>
    <t xml:space="preserve">  Ued pulled from working condition, in box, one new one in a box
  FU100F, from China/Taiwan
 </t>
  </si>
  <si>
    <t xml:space="preserve">69870</t>
  </si>
  <si>
    <t xml:space="preserve">Power One</t>
  </si>
  <si>
    <t xml:space="preserve">HPM5A2A2KS234</t>
  </si>
  <si>
    <t xml:space="preserve">5V Switching Power Supply</t>
  </si>
  <si>
    <t xml:space="preserve">POWER ONE INTERNATIONAL SERIES SWITCHING POWER SUPPLY. TUV CERTIFIED RU 
CERTIFIED E131905 CSA COMPONENT TYPE CUSTOM RECTIFIER LR38879 LEVEL 6 INPUT 
50-60 HZ 230 V 23A MAX OUTPUT 2KW OUTPUT 5V 150 A LOCATED IN AVEZZANO, 
ITALY 67051 (NEAR ROME)</t>
  </si>
  <si>
    <t xml:space="preserve">69872</t>
  </si>
  <si>
    <t xml:space="preserve">HPM5C1C1E1E1H1S240</t>
  </si>
  <si>
    <t xml:space="preserve">Switching Power Supply</t>
  </si>
  <si>
    <t xml:space="preserve">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</si>
  <si>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 xml:space="preserve">69873</t>
  </si>
  <si>
    <t xml:space="preserve">HPM5F2F2KS233</t>
  </si>
  <si>
    <t xml:space="preserve">2V Switching Power Supply</t>
  </si>
  <si>
    <t xml:space="preserve">POWER ONE INTERNATIONAL SERIES SWITCHING POWER SUPPLY. TUV CERTIFIED RU 
CERTIFIED E131905 CSA COMPONENT TYPE CUSTOM RECTIFIER LR38879 LEVEL 6 INPUT 
50-60 HZ 230 V 23A MAX OUTPUT 2KW OUTPUT 2V 150 A LOCATED IN AVEZZANO, 
ITALY 67051 (NEAR ROME)</t>
  </si>
  <si>
    <t xml:space="preserve">69874</t>
  </si>
  <si>
    <t xml:space="preserve">HPM5E2E2KS228</t>
  </si>
  <si>
    <t xml:space="preserve">28 V Switching Power Supply</t>
  </si>
  <si>
    <t xml:space="preserve">POWER ONE INTERNATIONAL SERIES SWITCHING POWER SUPPLY. TUV CERTIFIED RU 
CERTIFIED E131905 CSA COMPONENT TYPE CUSTOM RECTIFIER LR38879 LEVEL 6 INPUT 
50-60 HZ 230 V 23A MAX OUTPUT 2KW OUTPUT 28V 27A LOCATED IN AVEZZANO, ITALY 
67051 (NEAR ROME)</t>
  </si>
  <si>
    <t xml:space="preserve">69875</t>
  </si>
  <si>
    <t xml:space="preserve">SPM2E1E1S304</t>
  </si>
  <si>
    <t xml:space="preserve">POWER ONE INTERNATIONAL SERIES SWITCHING POWER SUPPLY. TUV CERTIFIED RU 
CERTIFIED E131905 CSA COMPONENT TYPE CUSTOM RECTIFIER LR38879 LEVEL 6 INPUT 
50-60 HZ 230 V 23A MAX OUTPUT 500 watts OUTPUT 28V 8.6A LOCATED IN 
AVEZZANO, ITALY 67051 (NEAR ROME)</t>
  </si>
  <si>
    <t xml:space="preserve">83506</t>
  </si>
  <si>
    <t xml:space="preserve">POWERTEC</t>
  </si>
  <si>
    <t xml:space="preserve">9J5-360-371</t>
  </si>
  <si>
    <t xml:space="preserve">SUPER SWITCHER TM SERIES POWER SUPPLY</t>
  </si>
  <si>
    <t xml:space="preserve">220 VOLTS</t>
  </si>
  <si>
    <t xml:space="preserve">AC INPUT: 115V-/230V;40A/20A
50/60 HZ
MAX TOTAL OUTPUT POWER 1800W</t>
  </si>
  <si>
    <t xml:space="preserve">83507</t>
  </si>
  <si>
    <t xml:space="preserve">POWERTEC ASTEC</t>
  </si>
  <si>
    <t xml:space="preserve">9J8-200-371</t>
  </si>
  <si>
    <t xml:space="preserve">83508</t>
  </si>
  <si>
    <t xml:space="preserve">AC INPUT: 115V-/230V;20A/15A
50/60 HZ
MAX TOTAL OUTPUT POWER 1100 W</t>
  </si>
  <si>
    <t xml:space="preserve">83509</t>
  </si>
  <si>
    <t xml:space="preserve">9J12-130-371</t>
  </si>
  <si>
    <t xml:space="preserve">AC INPUT: 115V-/230V;24A/20A
50/60 HZ
MAX TOTAL OUTPUT POWER 1800 W</t>
  </si>
  <si>
    <t xml:space="preserve">83510</t>
  </si>
  <si>
    <t xml:space="preserve">6C32-EE-371</t>
  </si>
  <si>
    <t xml:space="preserve">AC INPUT: 115V-/230V;20A/10A
50/60 HZ
MAX TOTAL OUTPUT POWER 800 W</t>
  </si>
  <si>
    <t xml:space="preserve">83928</t>
  </si>
  <si>
    <t xml:space="preserve">PULNIX</t>
  </si>
  <si>
    <t xml:space="preserve">TM-7EX</t>
  </si>
  <si>
    <t xml:space="preserve">VIDEO CAMERA WITH FUJI NF35A-2 LENS</t>
  </si>
  <si>
    <t xml:space="preserve">GAMMA 1.0
0.45 MGC
FLD
FRM
TM-ZEX
WEIGHT:GR.250
DIMENSION:13 CM. X 5 CM. X 5 CM.(H)
</t>
  </si>
  <si>
    <t xml:space="preserve">74251</t>
  </si>
  <si>
    <t xml:space="preserve">Qualiflow</t>
  </si>
  <si>
    <t xml:space="preserve">AFC 50D</t>
  </si>
  <si>
    <t xml:space="preserve">Mass Flow Controller;Meter,Spectrometer,Gas Mix, control </t>
  </si>
  <si>
    <t xml:space="preserve">Qualiflow AFC 50D Mass Flow Controller;Meter,Spectrometer,Gas Mix, control 
Last Calbrated 11/19/2009 N2</t>
  </si>
  <si>
    <t xml:space="preserve">84239</t>
  </si>
  <si>
    <t xml:space="preserve">Raytheon</t>
  </si>
  <si>
    <t xml:space="preserve">ELC-14947</t>
  </si>
  <si>
    <t xml:space="preserve">Directed light assembly, for ESI</t>
  </si>
  <si>
    <t xml:space="preserve">ESI / Raytheon Directed light Assembly
ELC-14947
</t>
  </si>
  <si>
    <t xml:space="preserve">77159</t>
  </si>
  <si>
    <t xml:space="preserve">Renishaw</t>
  </si>
  <si>
    <t xml:space="preserve">RGH24X30A00A</t>
  </si>
  <si>
    <t xml:space="preserve">Encoder Head NEW IN BOX</t>
  </si>
  <si>
    <t xml:space="preserve">Renishaw Encoder Head
Brand new in box with cable
Ships from our Boerne, TX Location</t>
  </si>
  <si>
    <t xml:space="preserve">53053</t>
  </si>
  <si>
    <t xml:space="preserve">Rorze</t>
  </si>
  <si>
    <t xml:space="preserve">RR304L90</t>
  </si>
  <si>
    <t xml:space="preserve">Wafer handling robot, with 5 ceramic robot blades</t>
  </si>
  <si>
    <t xml:space="preserve">Model RORZE RR304L90 , with 5 ceramic fingers, five wafers at time
In excellent condition. Removed from a working tool.
Will ship to you from our warehouse in Avezzano 67051 Italy.</t>
  </si>
  <si>
    <t xml:space="preserve">83881</t>
  </si>
  <si>
    <t xml:space="preserve">BERC-RD023MS</t>
  </si>
  <si>
    <t xml:space="preserve">2P MICRO STEP DRIVER</t>
  </si>
  <si>
    <t xml:space="preserve">VF C5622</t>
  </si>
  <si>
    <t xml:space="preserve">RD-023MS
2P MICRO STEP DRIVER
DC18V-40V
WEIGHT: 250 GR.
DIMENSION:11 CM. X 6 CM. X 3 CM.(H)FOR EACH
</t>
  </si>
  <si>
    <t xml:space="preserve">56813</t>
  </si>
  <si>
    <t xml:space="preserve">Roth &amp; Rau</t>
  </si>
  <si>
    <t xml:space="preserve">SiNA (Spare Parts)</t>
  </si>
  <si>
    <t xml:space="preserve">Spare Parts from PECVD system for deposition of Silicon Nitride</t>
  </si>
  <si>
    <t xml:space="preserve">Spare parts taken from PECVD system - List available on request.
Roth &amp; Rau SiNA Plus - Component
Quantity
Manual
AEG_thyristor_typ_3A
1
Yes
AEG_thyristor_typ1A&amp;2A
1
Yes
DEUBLIN_rotary_water_feedthrough_55
1
Yes
ELERO_Compakt_EN
1
Yes
ELERO_IBN-Compakt
1
Yes
ELERO_Vario_EN
1
Yes
EUCHNER_CMS-E-BR
1
Yes
EUROTHERM_2408_manual
1
Yes
EUROTHERM_2408_Profibus
1
Yes
FESTO_CRVZS_Air-Reservoirs
1
Yes
FESTO_DNC_gate pneumatic cylinder
1
Yes
FESTO_JMFH_gate control valve
1
Yes
FESTO_MS-series_Maint.unit
1
Yes
FESTO_PEV_pressure switch
1
Yes
FESTO_valve_terminal_1
1
Yes
FESTO_valve_terminal_2
1
Yes
HELIOS_RR_90521_0501_EN
1
Yes
HELIOS_UK_158_159_EN
1
Yes
HERAEUS_Heater_40kW
1
Yes
IFM-PN7009
1
Yes
IFM-SI1000 (short)
1
Yes
IFM-SI1000
1
Yes
JUMO_TB-TW
1
Yes
LEISTER_MW-blower
1
Yes
LENZE_9300_Servo_Position_controller
1
Yes
LENZE_9300_Servo_Positioning_Controller
1
Yes
LENZE_9300_Servo_Positioning_Controller_v2-3_EN
1
Yes
LENZE_Frequency_inverters_8220_8240
1
Yes
LENZE_Frequency_inverters_8220_8240_0702_EN
1
Yes
MKS_Baratron_627b
1
Yes
MKS_Baratron627b_eng
1
Yes
MKS_MFC_1179
1
Yes
MKS_MFC1179B_eng
1
Yes
MUEGGE_MX016KG-110KL
1
Yes
P+F_M5-MV5-32-115_(OBE5000-F28-SE5)
1
Yes
P+F_OBE10M-18GM60-SE5-V1_(OBE5000-18GM70-SE5-V1)
1
Yes
PFEIFFER_angle_valve_EVB160_EN_complete
1
Yes
PFEIFFER_angle_valve_EVB160_EN_short
1
Yes
PFEIFFER_gauge_PKR251
1
Yes
PFEIFFER_gauge_TPR280
1
Yes
PILZ_PNOZ X4
1
Yes
R&amp;R_area heater_RR-3X400-8K1+RR-3X400-10K2_ENG
1
Yes
R&amp;R_Plasma Source Manual
1
Yes
R&amp;R-area-heater
1
Yes
SIEMENS_S7-300_AI_SM331
1
Yes
SIEMENS_S7-300_AO_SM332
1
Yes
SIEMENS_S7-300_DO_SM322
1
Yes
SIEMENS_S7-300_IHB_e
1
Yes</t>
  </si>
  <si>
    <t xml:space="preserve">84373</t>
  </si>
  <si>
    <t xml:space="preserve">SAMSUNG</t>
  </si>
  <si>
    <t xml:space="preserve">MR16R0828AN1-CKB</t>
  </si>
  <si>
    <t xml:space="preserve">128 MB/8 RAM</t>
  </si>
  <si>
    <t xml:space="preserve">SAMSUNG 800-45 100
WEIGHT: 50 GR.
DIMENSION: 3 X 0,3 CM X 13 (H)
FOR EACH
</t>
  </si>
  <si>
    <t xml:space="preserve">86303</t>
  </si>
  <si>
    <t xml:space="preserve">Sankei Giken</t>
  </si>
  <si>
    <t xml:space="preserve">TCW-12000 CV</t>
  </si>
  <si>
    <t xml:space="preserve">Process Module Chiller</t>
  </si>
  <si>
    <t xml:space="preserve">Facilities</t>
  </si>
  <si>
    <t xml:space="preserve">See attached photos for details
3 phase 200 V 50/60 Hz 18/20 KVA
</t>
  </si>
  <si>
    <t xml:space="preserve">106206</t>
  </si>
  <si>
    <t xml:space="preserve">SANYO DENKI</t>
  </si>
  <si>
    <t xml:space="preserve">RBA2C-202</t>
  </si>
  <si>
    <t xml:space="preserve">SERVO DRIVER MODULE</t>
  </si>
  <si>
    <t xml:space="preserve">QTY 2 Available. Sanyo Denki RBA2C-202  Super Robustsyn Servo Driver Module
See attached photos for details</t>
  </si>
  <si>
    <t xml:space="preserve">83634</t>
  </si>
  <si>
    <t xml:space="preserve">SCANLAB</t>
  </si>
  <si>
    <t xml:space="preserve">RTC 2 Type XY-01</t>
  </si>
  <si>
    <t xml:space="preserve">PC INTERFACE BOARD</t>
  </si>
  <si>
    <t xml:space="preserve">20-TVS</t>
  </si>
  <si>
    <t xml:space="preserve">PC interface board and software disk for galvanometer-based beam 
positioning system.
DELIVERY DOCKET NO. 3032990
PART AND REV : 0112-002-10
ALTERA
GEM.:
IEC 61340-5-1
0506
WEIGHT FOR EACH: 0,50 KG
DIMENSION: 22 CM. X 15 CM. X 5 CM. (H) FOR EACH
PRICE: 499 USD FOR EACH BOARD</t>
  </si>
  <si>
    <t xml:space="preserve">83836</t>
  </si>
  <si>
    <t xml:space="preserve">SCFH AIR</t>
  </si>
  <si>
    <t xml:space="preserve">100 PSIG</t>
  </si>
  <si>
    <t xml:space="preserve">10420
SCFH AIR
100 PSIG MAX
</t>
  </si>
  <si>
    <t xml:space="preserve">84387</t>
  </si>
  <si>
    <t xml:space="preserve">SEEKA</t>
  </si>
  <si>
    <t xml:space="preserve">UM-T50DT</t>
  </si>
  <si>
    <t xml:space="preserve">UM-T50DT LOT NO. 512H,511H 2 PIECES
UM-R5T LOT NO. 51OH 2 PIECES
UM-T50DS LOT NO.62H,61J 1 PIECE
WEIGHT: 110 GR.
DIMENSION: 9 X 9 X 2 (H)
THE PRICE IS FOR EACH</t>
  </si>
  <si>
    <t xml:space="preserve">21521</t>
  </si>
  <si>
    <t xml:space="preserve">Seiko</t>
  </si>
  <si>
    <t xml:space="preserve">SDI 4000</t>
  </si>
  <si>
    <t xml:space="preserve">operation manual for SDI 4000 Semiconductor process evaluation SEM</t>
  </si>
  <si>
    <t xml:space="preserve">ORIGINAL MANUAL NON-CLEANROOM PAPER</t>
  </si>
  <si>
    <t xml:space="preserve">52191</t>
  </si>
  <si>
    <t xml:space="preserve">Seiko Seiki</t>
  </si>
  <si>
    <t xml:space="preserve">SCU 301H</t>
  </si>
  <si>
    <t xml:space="preserve">Turbo Pump  Controller Unit</t>
  </si>
  <si>
    <t xml:space="preserve">Turbo Molecular pump Controller
6 kg 24 cm x 41 cm x 14 cm
in excellent working condition</t>
  </si>
  <si>
    <t xml:space="preserve">71921</t>
  </si>
  <si>
    <t xml:space="preserve">SCU-1000C</t>
  </si>
  <si>
    <t xml:space="preserve">Controller for Seiko Seiki STP 1000C Turbo pump</t>
  </si>
  <si>
    <t xml:space="preserve">For Axcelis GSD 200 implanter.
Used , working condition
1200 VA
50/60 HZ 1 PHASE 200-240 VAC
WEIGHT 21 KG
CE MARKED
DIMENSIONS 53 CM X  50 CM X 14 CM
Not included cables.
Pumps is available
</t>
  </si>
  <si>
    <t xml:space="preserve">20268</t>
  </si>
  <si>
    <t xml:space="preserve">SEKISUI</t>
  </si>
  <si>
    <t xml:space="preserve">VANTEC SIGMA 200 K1</t>
  </si>
  <si>
    <t xml:space="preserve">Antistatic 200 MM Wafer shipping box</t>
  </si>
  <si>
    <t xml:space="preserve">-Designed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-used once and cleaned and sealed. -see attached specification for 
technical details.
</t>
  </si>
  <si>
    <t xml:space="preserve">77185</t>
  </si>
  <si>
    <t xml:space="preserve">Semco</t>
  </si>
  <si>
    <t xml:space="preserve">C60</t>
  </si>
  <si>
    <t xml:space="preserve">Cleanstar PFA Valve C608075305A12HPW C60 HPW</t>
  </si>
  <si>
    <t xml:space="preserve">Gemu Semco Cleanstar PFA Valve C608075305A12HPW C60 HPW *USED*
Semco Gemu Cleanstar C60 E012391 C608075305A12HPW valve
PS 6.0bar
PST 4,0 - 7,0bar
ICH-88071584-00-517105
This valve is from our solar line, it appears new in the box, but it is 
opened and may have been used. Selling as-is.
This item will ship from our Boerne, Texas USA warehouse.</t>
  </si>
  <si>
    <t xml:space="preserve">77189</t>
  </si>
  <si>
    <t xml:space="preserve">156 MM WAFER BOAT</t>
  </si>
  <si>
    <t xml:space="preserve">Solar Wafer (156mm) Quartz Rack/Holder for a Furnace</t>
  </si>
  <si>
    <t xml:space="preserve">New, UNUSED. TOTAL QTY 6 AVAILABLE. FOR 156 MM SQUARE SOLAR WAFERS.
BOX DIMENSIONS: 22 CM X 31 CM X 24 CM H , 1.1 KG PER QTY 1
 </t>
  </si>
  <si>
    <t xml:space="preserve">77191</t>
  </si>
  <si>
    <t xml:space="preserve">Wafer Boat</t>
  </si>
  <si>
    <t xml:space="preserve">Solar Wafer (156mm) Quartz wafer boat</t>
  </si>
  <si>
    <t xml:space="preserve">New in the box, qty 8+ available, for 156 mm square solar wafers.
Located at our Avezzano, Italy warehouse.
 </t>
  </si>
  <si>
    <t xml:space="preserve">77198</t>
  </si>
  <si>
    <t xml:space="preserve">wafer boat</t>
  </si>
  <si>
    <t xml:space="preserve">Solar Wafer (156mm square) Quartz Rack/Holder for a Furnace</t>
  </si>
  <si>
    <t xml:space="preserve">  Used in good condition
 </t>
  </si>
  <si>
    <t xml:space="preserve">77208</t>
  </si>
  <si>
    <t xml:space="preserve">Solar Wafer  Quartz wafer boat, 5"</t>
  </si>
  <si>
    <t xml:space="preserve">Like new, Sold by each, In Boerne Warehouse.
Sold as-is, where-is
 </t>
  </si>
  <si>
    <t xml:space="preserve">84364</t>
  </si>
  <si>
    <t xml:space="preserve">Semitool</t>
  </si>
  <si>
    <t xml:space="preserve">PA7230M</t>
  </si>
  <si>
    <t xml:space="preserve">SRD Rotor </t>
  </si>
  <si>
    <t xml:space="preserve"> spares</t>
  </si>
  <si>
    <t xml:space="preserve">Semitool SRD Rotor
Used,good condition
PA7230M
 </t>
  </si>
  <si>
    <t xml:space="preserve">84365</t>
  </si>
  <si>
    <t xml:space="preserve">A72-20M</t>
  </si>
  <si>
    <t xml:space="preserve">Semitool SRD Rotor
Used,good condition
A72-20M
15364
515
3/8
 </t>
  </si>
  <si>
    <t xml:space="preserve">78169</t>
  </si>
  <si>
    <t xml:space="preserve">Sensarray</t>
  </si>
  <si>
    <t xml:space="preserve">1530D-8-0023</t>
  </si>
  <si>
    <t xml:space="preserve">Process Probe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</si>
  <si>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WEIGHT 850 GRAMMES
DIMENSIONS 51 CM X 32 CM X 5 CM</t>
  </si>
  <si>
    <t xml:space="preserve">78170</t>
  </si>
  <si>
    <t xml:space="preserve">Process Prober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</si>
  <si>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</si>
  <si>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 xml:space="preserve">77161</t>
  </si>
  <si>
    <t xml:space="preserve">Shimaden</t>
  </si>
  <si>
    <t xml:space="preserve">SR91-8P-90-1N0</t>
  </si>
  <si>
    <t xml:space="preserve">Temperature Regulator</t>
  </si>
  <si>
    <t xml:space="preserve">Shimaden SR91 Temperature REGULATOR.
Used, in good condition
Will Ship from our AVEZZANO 67051 ITALY  Warehouse</t>
  </si>
  <si>
    <t xml:space="preserve">83548</t>
  </si>
  <si>
    <t xml:space="preserve">Shindengen</t>
  </si>
  <si>
    <t xml:space="preserve">SDC05150G</t>
  </si>
  <si>
    <t xml:space="preserve">5V 150 A Regulated power supply, Advantest T5335P</t>
  </si>
  <si>
    <t xml:space="preserve">Removed from working service from Advantest T5335P tester
SDC05150G
WBL-PS5V150A
 </t>
  </si>
  <si>
    <t xml:space="preserve">105873</t>
  </si>
  <si>
    <t xml:space="preserve">Shinmei Keiki</t>
  </si>
  <si>
    <t xml:space="preserve">76610</t>
  </si>
  <si>
    <t xml:space="preserve">SHOWA</t>
  </si>
  <si>
    <t xml:space="preserve">341</t>
  </si>
  <si>
    <t xml:space="preserve">Laboratory Power Supply - 4 channel</t>
  </si>
  <si>
    <t xml:space="preserve">laboratory</t>
  </si>
  <si>
    <r>
      <rPr>
        <sz val="8"/>
        <rFont val="Arial"/>
        <family val="0"/>
        <charset val="1"/>
      </rPr>
      <t xml:space="preserve">-Deinstalled, warehoused.
-In working condition
-See photos for details
-Available for immediate consignment
-Can be inspected by appointment
-Located in Avezzano 67051 Italy
Config: Output: 0~-6V 0.5A 0~+12V 2A 0~+/-20V 0.5A Number of Chambers: 
Process: Power supply Comments:
1.GENERAL INFORMATION
Tool ID 	PDE76
Serial Number 	112349
Vintage 	Unknown
OEM 	SHOWA ELECTRONICS
Model 	Model 341
Process 	QUAD OUTPUT POWER SUPPLY
Software Version 	Not specified
2.SAMPLE SPECIFICATION
Sample Size 	Not Specified
Sample Shape 	Not Specified
Cassette Port 	Not Specified
Wafer Cassette 	Not Specified
SMIF Interface 	Not Specified
3. SYSTEM CONFIGURATION(based on a catalog)
Spec. 	Power : 0</t>
    </r>
    <r>
      <rPr>
        <sz val="8"/>
        <rFont val="Noto Sans CJK SC"/>
        <family val="2"/>
        <charset val="1"/>
      </rPr>
      <t xml:space="preserve">～</t>
    </r>
    <r>
      <rPr>
        <sz val="8"/>
        <rFont val="Arial"/>
        <family val="0"/>
        <charset val="1"/>
      </rPr>
      <t xml:space="preserve">-6V 0.5A, 0</t>
    </r>
    <r>
      <rPr>
        <sz val="8"/>
        <rFont val="Noto Sans CJK SC"/>
        <family val="2"/>
        <charset val="1"/>
      </rPr>
      <t xml:space="preserve">～</t>
    </r>
    <r>
      <rPr>
        <sz val="8"/>
        <rFont val="Arial"/>
        <family val="0"/>
        <charset val="1"/>
      </rPr>
      <t xml:space="preserve">+12V 2A, 0</t>
    </r>
    <r>
      <rPr>
        <sz val="8"/>
        <rFont val="Noto Sans CJK SC"/>
        <family val="2"/>
        <charset val="1"/>
      </rPr>
      <t xml:space="preserve">～</t>
    </r>
    <r>
      <rPr>
        <sz val="8"/>
        <rFont val="Arial"/>
        <family val="0"/>
        <charset val="1"/>
      </rPr>
      <t xml:space="preserve">±20V 0.5A
Options
PDE76 Front Side 	  	 
PDE76 Back Side 	  	 
Serial Number 	  	 </t>
    </r>
  </si>
  <si>
    <t xml:space="preserve">76611</t>
  </si>
  <si>
    <t xml:space="preserve">SHOWA ELECTRONICS</t>
  </si>
  <si>
    <t xml:space="preserve">511-16</t>
  </si>
  <si>
    <t xml:space="preserve">REGULATED DC POWER SUPPLY</t>
  </si>
  <si>
    <t xml:space="preserve">-Deinstalled, warehoused.
-In working condition
-See photos for details
-Available for immediate consignment
-Can be inspected by appointment
-Located in Avezzano 67051 Italy
1.GENERAL INFORMATION
Tool ID 	PDE73
Serial Number 	112403
Vintage 	Unknown
OEM 	SHOWA ELECTRONICS
Model 	REGULATED DC POWER SUPPLY 511-16
Process 	REGULATED DC POWER SUPPLY
Software Version 	Not Specified
2.SAMPLE SPECIFICATION
Sample Size 	Not Specified
Sample Shape 	Not Specified
Cassette Port 	Not Specified
Wafer Cassette 	Not Specified
SMIF Interface 	Not Specified
3. SYSTEM CONFIGURATION(based on a catalog)
Spec. 	Ch : 4
Power : 0~16V Current : 9A
Options
PDE73 Front Side 	  	 
PDE73 Back Side 	  	 
Serial Number 	  	 </t>
  </si>
  <si>
    <t xml:space="preserve">84237</t>
  </si>
  <si>
    <t xml:space="preserve">SKF</t>
  </si>
  <si>
    <t xml:space="preserve">6002-2Z</t>
  </si>
  <si>
    <t xml:space="preserve">bearings</t>
  </si>
  <si>
    <t xml:space="preserve">Pack of qty 2 sold as a pack, new old stock</t>
  </si>
  <si>
    <t xml:space="preserve">77152</t>
  </si>
  <si>
    <t xml:space="preserve">SMC</t>
  </si>
  <si>
    <t xml:space="preserve">RL17858 1030567</t>
  </si>
  <si>
    <t xml:space="preserve">0.8MPS RODLESS PNEUMATIC CYLINDER *NEW*</t>
  </si>
  <si>
    <t xml:space="preserve">Like new, wrapped in plastic</t>
  </si>
  <si>
    <t xml:space="preserve">77157</t>
  </si>
  <si>
    <t xml:space="preserve">ZX1101-K15LZB-D21L-X121</t>
  </si>
  <si>
    <t xml:space="preserve">Vacuum GENERATOR ZXF35</t>
  </si>
  <si>
    <t xml:space="preserve">New in Box SMC ZXF1101-K15LZB-D21L-X121 Vacuum Ejector
ZXF35</t>
  </si>
  <si>
    <t xml:space="preserve">77163</t>
  </si>
  <si>
    <t xml:space="preserve">CDRB2BWU20-270S</t>
  </si>
  <si>
    <t xml:space="preserve">ACTUATOR, ROTARY, VANE TYPE</t>
  </si>
  <si>
    <t xml:space="preserve">New in Box
SMC Actuator, Rotary Vane type
CRB2H12
Ships from our AVEZZANO 67051 ITALY WAREHOUSE</t>
  </si>
  <si>
    <t xml:space="preserve">83547</t>
  </si>
  <si>
    <t xml:space="preserve">IRS_056/09/GT</t>
  </si>
  <si>
    <t xml:space="preserve">RODLESS PNEUMATIC CYLINDER *NEW*</t>
  </si>
  <si>
    <t xml:space="preserve">Like new, wrapped in plastic
IRS_06/09/GT
RL16953
Mx Pressure 0.8 MPa
MY1B16-250A
</t>
  </si>
  <si>
    <t xml:space="preserve">83612</t>
  </si>
  <si>
    <t xml:space="preserve">USED, with connectors   
SMC Actuator, Rotary Vane type
CRB2H12
Ships from our Boerne, TX Location
</t>
  </si>
  <si>
    <t xml:space="preserve">83632</t>
  </si>
  <si>
    <t xml:space="preserve">MHF2-12D1R</t>
  </si>
  <si>
    <t xml:space="preserve">SMC cylinder </t>
  </si>
  <si>
    <t xml:space="preserve"> Used, removed from working tool, sold as-is.
 SMC Cylinder
Press. 0.1 - 0.7  </t>
  </si>
  <si>
    <t xml:space="preserve">83839</t>
  </si>
  <si>
    <t xml:space="preserve">CDQSWB20-35DC</t>
  </si>
  <si>
    <t xml:space="preserve">COMPACT CYLINDER</t>
  </si>
  <si>
    <t xml:space="preserve">SMC Part Description:CYL, COMPACT *LQA
SMC Products Line: ACTUATOR
SMC Family: CQ2 COMPACT CYLINDER
SMC Family Code: LD
SMC Class Description:32MM CQ2 EUROPEAN
WEIGHT: 250 GR
DIMENSION:3,5 X 3,5 X 12 (H)
THE PRICE IS FOR EACH
</t>
  </si>
  <si>
    <t xml:space="preserve">83840</t>
  </si>
  <si>
    <t xml:space="preserve">ECQ2B32-10DC</t>
  </si>
  <si>
    <t xml:space="preserve">ACTUATOR, 32MM CQ2 DOUBLE-ACTING</t>
  </si>
  <si>
    <t xml:space="preserve">SMC Part Description: CYL, COMPACT *LQA
SMC Products Line: ACTUATOR
SMC Family: CQ2 COMPACT CYLINDER
SMC Family Code: L7
SMC Class Description: 32MM CQ2 EUROPEAN
WEIGHT: 100 GR
DIMENSION:5 X 5 X 4 (H)
THE PRICE IS FOR EACH
32MM CQ2 DOUBLE-ACTING
32MM CQ2 DOUBLE-ACTING</t>
  </si>
  <si>
    <t xml:space="preserve">83842</t>
  </si>
  <si>
    <t xml:space="preserve">CQ2B25-25D</t>
  </si>
  <si>
    <t xml:space="preserve">ACTUATOR CYLINDER</t>
  </si>
  <si>
    <t xml:space="preserve">CYL, COMPACT, ADJ STK EXTEND
ACTUATOR
25MM CQ2 OTHERS (COMBO)
32MM CQ2 EUROPEAN
WEIGHT: 150 GR
DIMENSION:4 X 4 X 5,5 (H)
THE PRICE IS FOR EACH
32MM CQ2 DOUBLE-ACTING</t>
  </si>
  <si>
    <t xml:space="preserve">83843</t>
  </si>
  <si>
    <t xml:space="preserve">CQ2B25-20DC</t>
  </si>
  <si>
    <t xml:space="preserve">ACTUATOR, CQ2 COMPACT CYLINDER</t>
  </si>
  <si>
    <t xml:space="preserve">CYL, COMPACT
ACTUATOR
CQ2 COMPACT CYLINDER
25MM CQ2 OTHERS (COMBO)
32MM CQ2 EUROPEAN
WEIGHT: 100 GR
DIMENSION:4 X 4 X 5 (H)
THE PRICE IS FOR EACH
32MM CQ2 DOUBLE-ACTING</t>
  </si>
  <si>
    <t xml:space="preserve">83844</t>
  </si>
  <si>
    <t xml:space="preserve">ECDQ2B32-30D</t>
  </si>
  <si>
    <t xml:space="preserve">CQ2 COMPACT CYLINDER</t>
  </si>
  <si>
    <t xml:space="preserve">SMC ECDQ2B32-30D cyl, compact, CQ2 COMPACT CYLINDER
NEW, UNUSED CONDITION.
25MM CQ2 OTHERS (COMBO)
32MM CQ2 EUROPEAN
WEIGHT: 300 GR
DIMENSION:6 X 4,5 X 8 (H)
THE PRICE IS FOR EACH
32MM CQ2 DOUBLE-ACTING</t>
  </si>
  <si>
    <t xml:space="preserve">83845</t>
  </si>
  <si>
    <t xml:space="preserve">ECDQ2B32-50D</t>
  </si>
  <si>
    <t xml:space="preserve">SMC ECDQ2B32-50D
WEIGHT:400 GR.
DIM:5,5 X 4,5 X 9 (H)
32MM CQ2 DOUBLE-ACTING</t>
  </si>
  <si>
    <t xml:space="preserve">83867</t>
  </si>
  <si>
    <t xml:space="preserve">MXS16-30 AS</t>
  </si>
  <si>
    <t xml:space="preserve">cyl, slide table, MXS/MXJ GUIDED CYLINDER</t>
  </si>
  <si>
    <t xml:space="preserve">PRESS 0.15-07 MPa
15-7 1 KGF/CM
22-100 PSI
WEIGHT: 700 GR.
DIMENSION: 8,5 CM. X 8 CM. X 4 CM.(H)</t>
  </si>
  <si>
    <t xml:space="preserve">83868</t>
  </si>
  <si>
    <t xml:space="preserve">CDQ1B32-40D</t>
  </si>
  <si>
    <t xml:space="preserve">CYL compact, CQ2 COMPACT CYLINDER</t>
  </si>
  <si>
    <t xml:space="preserve">MAX PRESS 9.9 KGF/CM
140 PSI
PQ
D80
WEIGHT: 700 GR.
DIMENSION: 10 CM. X 15 CM. X 7,5 CM.(H)</t>
  </si>
  <si>
    <t xml:space="preserve">83869</t>
  </si>
  <si>
    <t xml:space="preserve">CDQ1B40-20DM</t>
  </si>
  <si>
    <t xml:space="preserve">CYLINDER compact, CQ2 COMPACT CYLINDER</t>
  </si>
  <si>
    <t xml:space="preserve">MAX PRESS 9.9 KGF/CM
140 PSI
OQ
20 DM
D80
BIN: SU 225-2-D
WEIGHT: 500 GR.
DIMENSION: 9 CM. X 5 CM. X 8 CM.(H)</t>
  </si>
  <si>
    <t xml:space="preserve">83872</t>
  </si>
  <si>
    <t xml:space="preserve">DF9N</t>
  </si>
  <si>
    <t xml:space="preserve">VALVES</t>
  </si>
  <si>
    <t xml:space="preserve">CKD DF9N
WEIGHT: 100 GR.
DIMENSION:12 CM. X 2 CM. X 5 CM.(H) FOR EACH</t>
  </si>
  <si>
    <t xml:space="preserve">84079</t>
  </si>
  <si>
    <t xml:space="preserve">CDY1S15H</t>
  </si>
  <si>
    <t xml:space="preserve">TESTED</t>
  </si>
  <si>
    <t xml:space="preserve">CDY 1S15H
WIP 43031
INITIAL 7 GM
06861
WEIGHT: 1,350 KG.
DIMENSION: 10 X 28 X 4 (H)</t>
  </si>
  <si>
    <t xml:space="preserve">84214</t>
  </si>
  <si>
    <t xml:space="preserve">ULUSP-00005</t>
  </si>
  <si>
    <t xml:space="preserve">PNEUMATIC MANIFOLD BASE BLOCK with SMC VL-14 VL-15 VL-16</t>
  </si>
  <si>
    <t xml:space="preserve">on ebay
</t>
  </si>
  <si>
    <t xml:space="preserve">84225</t>
  </si>
  <si>
    <t xml:space="preserve">CY 4R08</t>
  </si>
  <si>
    <t xml:space="preserve">CY3B15-300 CYLINDER</t>
  </si>
  <si>
    <t xml:space="preserve">SMC CY3B15-300 cyl, rodless, mag. coupled, CY3B MAGNETICALLY COUPLED CYL.
WEIGHT:400 GR.
DIMENSION: 4 X 4 X 40 (H)</t>
  </si>
  <si>
    <t xml:space="preserve">84236</t>
  </si>
  <si>
    <t xml:space="preserve">ZPT25US-B5</t>
  </si>
  <si>
    <t xml:space="preserve">Suction cups</t>
  </si>
  <si>
    <t xml:space="preserve">new in the pack, qty 5 for sale</t>
  </si>
  <si>
    <t xml:space="preserve">84256</t>
  </si>
  <si>
    <t xml:space="preserve">WO 36517</t>
  </si>
  <si>
    <t xml:space="preserve">RODLESS CYLINDER</t>
  </si>
  <si>
    <t xml:space="preserve">CY1B25H-530
MAX PRESSURE 7 BAR
WO 36517
WEIGHT: 1,2 KG.
DIMENSION: 5 X 5 X 67 (H)
</t>
  </si>
  <si>
    <t xml:space="preserve">84259</t>
  </si>
  <si>
    <t xml:space="preserve">CMFN20-50</t>
  </si>
  <si>
    <t xml:space="preserve">84262</t>
  </si>
  <si>
    <t xml:space="preserve">CDGBN20-204</t>
  </si>
  <si>
    <t xml:space="preserve">TOTAL WEIGHT: 1,300 KG.
DIMENSION FOR EACH: 6 X 5 37 (H)
CDBN20-204  B803 MAX PRESS. 1.0 MPa
CDMK20-250          MAX PRESS. 1.0 MPa
CDG1BA20-222      MAX PRESS. 1.0 MPa 145 psi
</t>
  </si>
  <si>
    <t xml:space="preserve">84263</t>
  </si>
  <si>
    <t xml:space="preserve">CDM2BZ20-125</t>
  </si>
  <si>
    <t xml:space="preserve">CDM2BZ20-125 -C80 MAX PRESSURE 1.0 MPa 145 PSa
TOTAL WEIGHT: 500 GR.
DIMENSION FOR EACH: 4 X 3 X 23 (H)
</t>
  </si>
  <si>
    <t xml:space="preserve">84264</t>
  </si>
  <si>
    <t xml:space="preserve">CMFN20-50
MAX PRESSURE: 9.9
PSI UP
TOTAL WEIGHT: 220 GR.
DIMENSION FOR EACH: 8 X 4 X 17 (H)
</t>
  </si>
  <si>
    <t xml:space="preserve">84267</t>
  </si>
  <si>
    <t xml:space="preserve">CDM2RA20-190</t>
  </si>
  <si>
    <t xml:space="preserve">AIR CYLINDER
CDM2RA20-190
X339
MAX PRESS: 1.0 MPa
WEIGHT: 250 GR.
DIMENSION: 3 X 3 X 29 (H)
</t>
  </si>
  <si>
    <t xml:space="preserve">84268</t>
  </si>
  <si>
    <t xml:space="preserve">CDG1FA20-222</t>
  </si>
  <si>
    <t xml:space="preserve">AIR CYLINDER
CDG1FA20-222
CZ
MAX PRESS: 1.0 MPa  145 PSI
WEIGHT: 400 GR.
DIMENSION: 3,5 X 3,5 X 34 (H)
</t>
  </si>
  <si>
    <t xml:space="preserve">84269</t>
  </si>
  <si>
    <t xml:space="preserve">CDJ2F16</t>
  </si>
  <si>
    <t xml:space="preserve">AIR CYLINDER
CDJ2F16-250-B
MAX PRESS: 0,7 MPa  100 PSI
WEIGHT: 200 GR.
DIMENSION: 4 X 2 X 32,5 (H)
</t>
  </si>
  <si>
    <t xml:space="preserve">53268</t>
  </si>
  <si>
    <t xml:space="preserve">Sorensen</t>
  </si>
  <si>
    <t xml:space="preserve">SS200-S0120</t>
  </si>
  <si>
    <t xml:space="preserve">Power Supply Megatest Part number 113849</t>
  </si>
  <si>
    <t xml:space="preserve">Megatest Part Number:113849 Vintage 1994 Qty 3
Available Input: 230V 18A Output: 5V 360A</t>
  </si>
  <si>
    <t xml:space="preserve">83505</t>
  </si>
  <si>
    <t xml:space="preserve">SORENSEN</t>
  </si>
  <si>
    <t xml:space="preserve">7689</t>
  </si>
  <si>
    <t xml:space="preserve">Special Optics</t>
  </si>
  <si>
    <t xml:space="preserve">Beam Enlarger for Argon Ion Laser</t>
  </si>
  <si>
    <t xml:space="preserve">Beam Enlarger for Argon Ion laser</t>
  </si>
  <si>
    <t xml:space="preserve">parts</t>
  </si>
  <si>
    <t xml:space="preserve">Removed from an Insystems 8800 inspection system which uses holograms to 
evidence very small defects in wafers. Two available. Lens diameter 18 cm 
Warehoused in Avezzano (AQ) , Italy.</t>
  </si>
  <si>
    <t xml:space="preserve">7690</t>
  </si>
  <si>
    <t xml:space="preserve">Fourier Transform Lens</t>
  </si>
  <si>
    <t xml:space="preserve">Fourier transform Lens for Argon Ion laser</t>
  </si>
  <si>
    <t xml:space="preserve">Removed from an Insystems 8800 inspection system which uses holograms to 
evidence very small defects in wafers. Two available. Lens diameter 34 cm 
Warehoused in Avezzano (AQ) , Italy.</t>
  </si>
  <si>
    <t xml:space="preserve">53037</t>
  </si>
  <si>
    <t xml:space="preserve">Half silvered mirror 10" X 14"</t>
  </si>
  <si>
    <t xml:space="preserve">Optics coming from an equipment called INsystem</t>
  </si>
  <si>
    <t xml:space="preserve">53038</t>
  </si>
  <si>
    <t xml:space="preserve">Custom</t>
  </si>
  <si>
    <t xml:space="preserve">Motorized Iris 6"</t>
  </si>
  <si>
    <t xml:space="preserve">Motorized Iris assembly, see images for details.</t>
  </si>
  <si>
    <t xml:space="preserve">53039</t>
  </si>
  <si>
    <t xml:space="preserve">Mirror, 9" X 7"</t>
  </si>
  <si>
    <t xml:space="preserve">Optics coming from an equipment called INsystem, no pictures provided, 
mirror is sealed.</t>
  </si>
  <si>
    <t xml:space="preserve">53040</t>
  </si>
  <si>
    <t xml:space="preserve">APOD #113</t>
  </si>
  <si>
    <t xml:space="preserve">53043</t>
  </si>
  <si>
    <t xml:space="preserve">Beam expander</t>
  </si>
  <si>
    <t xml:space="preserve">84414</t>
  </si>
  <si>
    <t xml:space="preserve">SQUARED</t>
  </si>
  <si>
    <t xml:space="preserve">SBO-2</t>
  </si>
  <si>
    <t xml:space="preserve">SWITCH</t>
  </si>
  <si>
    <t xml:space="preserve">3536</t>
  </si>
  <si>
    <t xml:space="preserve">CLASS 3
Ui 660 V
I TH 21 A
CLASS 1538
TYPE SBO-2
FORM S
SERIES A
KW 5.5
7.5 HP
KW 10
HP 13,5
WEIGHT: KG. 1,7
DIMENSION: 9 X 11 X 17,2 (H)  FOR EACH
</t>
  </si>
  <si>
    <t xml:space="preserve">84376</t>
  </si>
  <si>
    <t xml:space="preserve">STARTECH</t>
  </si>
  <si>
    <t xml:space="preserve">GC9SF</t>
  </si>
  <si>
    <t xml:space="preserve">GENDER CHANGER</t>
  </si>
  <si>
    <t xml:space="preserve">DB9 FEMALE
MINI GENDER CHANGER
WEIGHT:50 GR.
DIMENSION: 2 X 8,2 CM X 15 (H)
</t>
  </si>
  <si>
    <t xml:space="preserve">84297</t>
  </si>
  <si>
    <t xml:space="preserve">Staubli</t>
  </si>
  <si>
    <t xml:space="preserve">308998-001</t>
  </si>
  <si>
    <t xml:space="preserve">RX90 robot controller</t>
  </si>
  <si>
    <t xml:space="preserve">Staubli / FSI Robot controller for RX90
ASML 4022-485-18511-FET
Excellent condition
</t>
  </si>
  <si>
    <t xml:space="preserve">84022</t>
  </si>
  <si>
    <t xml:space="preserve">Sun</t>
  </si>
  <si>
    <t xml:space="preserve">Ultrasparc 60</t>
  </si>
  <si>
    <t xml:space="preserve">Unix computer from Teradyne J994</t>
  </si>
  <si>
    <t xml:space="preserve">Test</t>
  </si>
  <si>
    <t xml:space="preserve">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</si>
  <si>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 xml:space="preserve">84023</t>
  </si>
  <si>
    <t xml:space="preserve">Ultrasparc 60 (Hard Disk Drive)</t>
  </si>
  <si>
    <t xml:space="preserve">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</si>
  <si>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</si>
  <si>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 xml:space="preserve">84380</t>
  </si>
  <si>
    <t xml:space="preserve">SUNX</t>
  </si>
  <si>
    <t xml:space="preserve">SS-A5</t>
  </si>
  <si>
    <t xml:space="preserve">SENSOR CONNECTIONS</t>
  </si>
  <si>
    <t xml:space="preserve">3C3K
0110-4100-00
WEIGHT: 200 GR.
DIMENSION: 15 X 9 X 4 (H) FOR EACH
THE PRICE IS FOR EACH</t>
  </si>
  <si>
    <t xml:space="preserve">84381</t>
  </si>
  <si>
    <t xml:space="preserve">CX-21/FX/SU</t>
  </si>
  <si>
    <t xml:space="preserve">SENSOR SYSTEM</t>
  </si>
  <si>
    <t xml:space="preserve">C8</t>
  </si>
  <si>
    <t xml:space="preserve">CX-21 C8  2 PIECES
FX-7   A8  2 PIECES
FX-13 D8  1 PIECE
SU-7  K8   1 PIECE
WEIGHT: 150 GR.
DIMENSION: 13 X 9 X 4 (H) FOR EACH</t>
  </si>
  <si>
    <t xml:space="preserve">84382</t>
  </si>
  <si>
    <t xml:space="preserve">SU-7 LO</t>
  </si>
  <si>
    <t xml:space="preserve">SENSOR &amp; SYSTEM</t>
  </si>
  <si>
    <t xml:space="preserve">HB 012</t>
  </si>
  <si>
    <t xml:space="preserve">
WEIGHT: 150 GR.
DIMENSION: 13 X 9 X 4 (H) FOR EACH</t>
  </si>
  <si>
    <t xml:space="preserve">84383</t>
  </si>
  <si>
    <t xml:space="preserve">GSA-5S</t>
  </si>
  <si>
    <t xml:space="preserve">QUALITY PROXIMITY SENSOR</t>
  </si>
  <si>
    <t xml:space="preserve">GSA-5S PS-930GA-1KJ NO.B7075
GSA-5S PS-930GA-1     NO.18076
WEIGHT: 500 GR.
DIMENSION: 11 X 7 X 9 (H) FOR EACH
THE PRICE IS FOR EACH SINGLE ITEM</t>
  </si>
  <si>
    <t xml:space="preserve">84384</t>
  </si>
  <si>
    <t xml:space="preserve">SS-AT1 / SS2-300E</t>
  </si>
  <si>
    <t xml:space="preserve">SS-AT1  I5
SS2-300E 1J
WEIGHT: 150 GR.
DIMENSION: 8 X 8 X 4 (H) FOR EACH</t>
  </si>
  <si>
    <t xml:space="preserve">84385</t>
  </si>
  <si>
    <t xml:space="preserve">SH-21E</t>
  </si>
  <si>
    <t xml:space="preserve">WEIGHT: 100 GR.
DIMENSION: 9 X 8 X 2,5 (H)</t>
  </si>
  <si>
    <t xml:space="preserve">69782</t>
  </si>
  <si>
    <t xml:space="preserve">Super vexta</t>
  </si>
  <si>
    <t xml:space="preserve">udk5114n</t>
  </si>
  <si>
    <t xml:space="preserve">5-phase driver</t>
  </si>
  <si>
    <t xml:space="preserve">5 phase Driver and Motor UPK-566 NAC in origional packaging.</t>
  </si>
  <si>
    <t xml:space="preserve">70302</t>
  </si>
  <si>
    <t xml:space="preserve">SURPASS</t>
  </si>
  <si>
    <t xml:space="preserve">PTC 3/8 NU</t>
  </si>
  <si>
    <t xml:space="preserve">PRESSURE SENSOR FOR EBARA FREX 200</t>
  </si>
  <si>
    <t xml:space="preserve">PTFE PRESSURE SENSOR
FOR EBARA FREX 200</t>
  </si>
  <si>
    <t xml:space="preserve">87367</t>
  </si>
  <si>
    <t xml:space="preserve">SVG</t>
  </si>
  <si>
    <t xml:space="preserve">99-46450-01</t>
  </si>
  <si>
    <t xml:space="preserve">9200SE SVG ASML 90 track Z-robot</t>
  </si>
  <si>
    <t xml:space="preserve">-Sold "as is".
-See attached photos for the condition
-Untested, sold as-is for parts/refurbishment
</t>
  </si>
  <si>
    <t xml:space="preserve">72155</t>
  </si>
  <si>
    <t xml:space="preserve">SVG /ASM</t>
  </si>
  <si>
    <t xml:space="preserve">128197-001</t>
  </si>
  <si>
    <t xml:space="preserve">HEATER ELEMENT, HCGI</t>
  </si>
  <si>
    <t xml:space="preserve">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</si>
  <si>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 xml:space="preserve">106941</t>
  </si>
  <si>
    <t xml:space="preserve">SVG Thermco</t>
  </si>
  <si>
    <t xml:space="preserve">168150-002 REV 3 S13</t>
  </si>
  <si>
    <t xml:space="preserve">RELAY BOARD PCB</t>
  </si>
  <si>
    <t xml:space="preserve">BOARD FOR A THERMCO HORIZONAL FURNACE.
SEE ATTACHED PHOTO FOR DETAILS.
DEINSTALLED FROM WORKING.</t>
  </si>
  <si>
    <t xml:space="preserve">106942</t>
  </si>
  <si>
    <t xml:space="preserve">606200-01 REV 3 S5</t>
  </si>
  <si>
    <t xml:space="preserve">WAF CRT MOTION CONTROL I/F PCB</t>
  </si>
  <si>
    <t xml:space="preserve">106943</t>
  </si>
  <si>
    <t xml:space="preserve">606210-01 REV 4 S4</t>
  </si>
  <si>
    <t xml:space="preserve">CLPB MOTION CONTROL I/F PCB</t>
  </si>
  <si>
    <t xml:space="preserve">BOARD FOR A THERMCO HORIZONAL FURNACE.
SEE ATTACHED PHOTO FOR DETAILS.
NEW UNUSED</t>
  </si>
  <si>
    <t xml:space="preserve">108979</t>
  </si>
  <si>
    <t xml:space="preserve">606314-02 REV E</t>
  </si>
  <si>
    <t xml:space="preserve">Galil Motion Controller CMU PCB, DMC 1330</t>
  </si>
  <si>
    <t xml:space="preserve">Deinstalled and warehoused. Located at our warehouse in Avezzano (AQ) 67051 
Italy. Available for immediate purchase.
SEE ATTACHED PHOTOS FOR DETAILS OF THE CONDITION.
GALIL MOTION CONTROL
DMC 1330-D130N07G
3 AXIS VME BUS</t>
  </si>
  <si>
    <t xml:space="preserve">108980</t>
  </si>
  <si>
    <t xml:space="preserve">606314-02 REV 1</t>
  </si>
  <si>
    <t xml:space="preserve">Deinstalled and warehoused. Located at our warehouse in Avezzano (AQ) 67051 
Italy. Available for immediate purchase.
SEE ATTACHED PHOTOS FOR DETAILS OF THE CONDITION.
GALIL MOTION CONTROL
DMC-1330-D130N07G
3 AXIS VME BUS</t>
  </si>
  <si>
    <t xml:space="preserve">108982</t>
  </si>
  <si>
    <t xml:space="preserve">606180-01 rev 04</t>
  </si>
  <si>
    <t xml:space="preserve">WTU MOTION CONTROL I/F PCB</t>
  </si>
  <si>
    <t xml:space="preserve">DEINSTALLED AND WAREHOUSED.
AT OUR AVEZZANO, ITALY 67051 WAREHOUSE
SEE ATTACHED PHOTOS FOR DETAILS</t>
  </si>
  <si>
    <t xml:space="preserve">108983</t>
  </si>
  <si>
    <t xml:space="preserve">168160-001 REV 4</t>
  </si>
  <si>
    <t xml:space="preserve">PCB, ANALOG ATMOSPHERE APL</t>
  </si>
  <si>
    <t xml:space="preserve">A brand new PCB in original OEM wrapping. The bag has been opened in order 
to take photos of the PCB.
This consists of 2 PCBs, one mounted on the other:-
ANALOG ATM ASSY 168160-001 REV 4 S/N 10100
ATM ANALOG ADJUST ASSY 168170-001 REV 4 S/N 10108</t>
  </si>
  <si>
    <t xml:space="preserve">108984</t>
  </si>
  <si>
    <t xml:space="preserve">606210-01 REV 4</t>
  </si>
  <si>
    <t xml:space="preserve">S4 CLPB MOTION CONTROL INTERFACE PCB</t>
  </si>
  <si>
    <t xml:space="preserve">NEW PCB IN ORIGINAL BAG.
BAG HAS BEEN OPENED TO TAKE PHOTOS</t>
  </si>
  <si>
    <t xml:space="preserve">108985</t>
  </si>
  <si>
    <t xml:space="preserve">VMEXB12D-CS</t>
  </si>
  <si>
    <t xml:space="preserve">VMEBus J1/J2 Common Substrate Extender Board</t>
  </si>
  <si>
    <t xml:space="preserve">EXTENDER BOARD.
MADE BY DAWN VME PRODUCTS
DAWN ASSY 06-1004072</t>
  </si>
  <si>
    <t xml:space="preserve">108986</t>
  </si>
  <si>
    <t xml:space="preserve">165220-001 REV B</t>
  </si>
  <si>
    <t xml:space="preserve">EXTENDER BOARD</t>
  </si>
  <si>
    <t xml:space="preserve">SEE PHOTOS FOR DETAIL.
ORIGINAL OEM MANUFACTURER EXTENDER BOARD
WILL SHIP TO YOU FROM OUR AVEZZANO 67051 ITALY WAREHOUSE</t>
  </si>
  <si>
    <t xml:space="preserve">83909</t>
  </si>
  <si>
    <t xml:space="preserve">SWAGELOK</t>
  </si>
  <si>
    <t xml:space="preserve">12M06</t>
  </si>
  <si>
    <t xml:space="preserve">SNO-TRIK
TUBE FITTINGS &amp; VALVE FOR HIGH PRESSURE
NUPRO
CAJON
PRECISION PIPE FITTINGS
SNO-TRIK
WEIGHT: GR. 900
DIMENSION:12 CM. X 9 CM. X CM. 5 (H)
</t>
  </si>
  <si>
    <t xml:space="preserve">83910</t>
  </si>
  <si>
    <t xml:space="preserve">55-8-VCO-4</t>
  </si>
  <si>
    <t xml:space="preserve">TUBE FITTINGS</t>
  </si>
  <si>
    <t xml:space="preserve">WEIGHT: GR. 150
DIMENSION:DIAMETER LARGE: 2,3 CM DIAMETER LITTLE:1,8 CM.
</t>
  </si>
  <si>
    <t xml:space="preserve">83911</t>
  </si>
  <si>
    <t xml:space="preserve">SS-4-VCO-3</t>
  </si>
  <si>
    <t xml:space="preserve">IPE 57
</t>
  </si>
  <si>
    <t xml:space="preserve">83912</t>
  </si>
  <si>
    <t xml:space="preserve">SS-4-VCO-4</t>
  </si>
  <si>
    <t xml:space="preserve">IPE 56
</t>
  </si>
  <si>
    <t xml:space="preserve">83913</t>
  </si>
  <si>
    <t xml:space="preserve">SS-605-4</t>
  </si>
  <si>
    <t xml:space="preserve">IPE 63
</t>
  </si>
  <si>
    <t xml:space="preserve">83915</t>
  </si>
  <si>
    <t xml:space="preserve">GLV-4MW-3</t>
  </si>
  <si>
    <t xml:space="preserve">WELD FITTINGS</t>
  </si>
  <si>
    <t xml:space="preserve">L-606A</t>
  </si>
  <si>
    <t xml:space="preserve">MICROBETT
CAJON 316LV
6LV-4MW-3
R26GY0047
PO999318
NORDI
CR/SS
IPE 57
</t>
  </si>
  <si>
    <t xml:space="preserve">83919</t>
  </si>
  <si>
    <t xml:space="preserve">207/235/332</t>
  </si>
  <si>
    <t xml:space="preserve">IPE 108 GR.100 DIMENSION:CM.14 X CM.2 X CM. 2
IPE 110 GR.100 DIMENSION:CM. 9 X  CM.5 X CM. 2
IPE 112 GR. 90  DIMENSION:CM. 6 X  CM.5 X CM.2
IPE 113 GR. 80  DIMENSION:CM. 7 X  CM.5 X CM.2
</t>
  </si>
  <si>
    <t xml:space="preserve">79890</t>
  </si>
  <si>
    <t xml:space="preserve">Systron Donner</t>
  </si>
  <si>
    <t xml:space="preserve">DL 40 - 2A</t>
  </si>
  <si>
    <t xml:space="preserve">Powe Supply - single and dual voltage</t>
  </si>
  <si>
    <t xml:space="preserve">IN GOOD WORKING CONDITION
LOCATION - AVEZZANO 67051 ITALY
WAREHOUSED
CAN BE INSPECTED BY APPOINTMENT
</t>
  </si>
  <si>
    <t xml:space="preserve">83522</t>
  </si>
  <si>
    <t xml:space="preserve">TDK</t>
  </si>
  <si>
    <t xml:space="preserve">E S R 05-12R-3</t>
  </si>
  <si>
    <t xml:space="preserve">SWITCHING REGULATOR</t>
  </si>
  <si>
    <t xml:space="preserve">NEC CORPORATION</t>
  </si>
  <si>
    <t xml:space="preserve">POWER SUPPLY
ESR -3
05-12R
AC 100V
DC 5V 12 A
</t>
  </si>
  <si>
    <t xml:space="preserve">84502</t>
  </si>
  <si>
    <t xml:space="preserve">TED PELLA INC</t>
  </si>
  <si>
    <t xml:space="preserve">CAT 622 M</t>
  </si>
  <si>
    <t xml:space="preserve">TIN SPHERES ON CARBON</t>
  </si>
  <si>
    <t xml:space="preserve">17.8mm Mount</t>
  </si>
  <si>
    <t xml:space="preserve">P.O.BOX 492477
REDDING,CA 96049
CAT 622M
TIN SPHERES ON CARBON
17.8mm Mount
</t>
  </si>
  <si>
    <t xml:space="preserve">21135</t>
  </si>
  <si>
    <t xml:space="preserve">TEL TOKYO ELECTRON</t>
  </si>
  <si>
    <t xml:space="preserve">UPGRADE FOR SCCM OXIDE TOOL</t>
  </si>
  <si>
    <t xml:space="preserve">KIT FOR UPGRADE FOR SCCM OXIDE TOOL</t>
  </si>
  <si>
    <t xml:space="preserve">kit for upgrade of sccm oxide tel etcher. refer to the attached parts list 
for details</t>
  </si>
  <si>
    <t xml:space="preserve">77089</t>
  </si>
  <si>
    <t xml:space="preserve">3387-002688-12</t>
  </si>
  <si>
    <t xml:space="preserve">Tel P8XL Camera assembly</t>
  </si>
  <si>
    <t xml:space="preserve">  Used Tel P8XL Camera assembly, not working
 Sold for parts or repair only
 </t>
  </si>
  <si>
    <t xml:space="preserve">83832</t>
  </si>
  <si>
    <t xml:space="preserve">TEL Tokyo Electron</t>
  </si>
  <si>
    <t xml:space="preserve">028-016314-1</t>
  </si>
  <si>
    <t xml:space="preserve">FITTING TUBE...1016-0 8</t>
  </si>
  <si>
    <t xml:space="preserve">new and in original packing</t>
  </si>
  <si>
    <t xml:space="preserve">86253</t>
  </si>
  <si>
    <t xml:space="preserve">2985-429208-W4</t>
  </si>
  <si>
    <t xml:space="preserve">ACT 12 2985-429208-W4 ADH SUB UNIT BASE ASSY ADHESIVE MODULE</t>
  </si>
  <si>
    <t xml:space="preserve">300 mm</t>
  </si>
  <si>
    <t xml:space="preserve">Tokyo Electron Hot Plate
Used for ACT12
 2985-429208-W4
300mm ACT 12 2985-429208-W4 ADH SUB UNIT BASE ASSY ADHESIVE MODULE
Used in good condition, needs testing/refurbishment, sold as-is
PACKAGED DIMENSIONS: 62 CM X 67 CM X 40 CM (H)
WEIGHT</t>
  </si>
  <si>
    <t xml:space="preserve">83553</t>
  </si>
  <si>
    <t xml:space="preserve">TEMPTRONIC</t>
  </si>
  <si>
    <t xml:space="preserve">TP22-2</t>
  </si>
  <si>
    <t xml:space="preserve">TEMPERATURE TEMP SET</t>
  </si>
  <si>
    <t xml:space="preserve">83829</t>
  </si>
  <si>
    <t xml:space="preserve">THERMO SPOT </t>
  </si>
  <si>
    <t xml:space="preserve">THERMO SPOT HEATING HEAD</t>
  </si>
  <si>
    <t xml:space="preserve">WEIGHT: KG. 0,5
DIMENSION: 5 CM. X 5 CM. X 20 CM. (H) </t>
  </si>
  <si>
    <t xml:space="preserve">83575</t>
  </si>
  <si>
    <t xml:space="preserve">TENCOR INSTRUMENTS</t>
  </si>
  <si>
    <t xml:space="preserve">AC 100V</t>
  </si>
  <si>
    <t xml:space="preserve">POWER SW</t>
  </si>
  <si>
    <t xml:space="preserve">AC 100 V</t>
  </si>
  <si>
    <t xml:space="preserve">GPIB
TTY TERMINAL
KEY CASSETTE
STATE
LAMP
FUSE 3A
WEIGHT 6 KG.
DIMENSION: 40 CM. X 30 CM X 14 CM (H)
</t>
  </si>
  <si>
    <t xml:space="preserve">83576</t>
  </si>
  <si>
    <t xml:space="preserve">AC 100-120 V</t>
  </si>
  <si>
    <t xml:space="preserve">AC 100-120 V
TO COMPUTER
TO PRINTER
J1
J2
J6
J7
</t>
  </si>
  <si>
    <t xml:space="preserve">78168</t>
  </si>
  <si>
    <t xml:space="preserve">Teradyne</t>
  </si>
  <si>
    <t xml:space="preserve">950-656-00 rev B</t>
  </si>
  <si>
    <t xml:space="preserve">PCB from test system</t>
  </si>
  <si>
    <t xml:space="preserve">Teradyne 950-656-00 rev B PCB from teradyne J994 tester.
This board contains also the following sub-assemblies:
Qty 4 950-735-00 rev A
Qty 6 950-597-00 rev A
Weight 4 kg
Dims. 51.5 cm  x 38 cm x 10 cm
</t>
  </si>
  <si>
    <t xml:space="preserve">78361</t>
  </si>
  <si>
    <t xml:space="preserve">J971SP (Spares)</t>
  </si>
  <si>
    <t xml:space="preserve">Boards from VLSI test system</t>
  </si>
  <si>
    <t xml:space="preserve">The items which are available are all the boards from the system,.
The mainframe of the system has been scrapped.
Date: 2-24-97
De-installed, warehoused
Board config:-
Position 	  	Board Part number 	 
10 	  	950-561-04/A 	 
  	  	60620 9547 	 
11 	  	950572-04/A 	 
  	  	61219 9345 	 
12 	  	950-572-04/A 	 
  	  	02919 9949 	 
13 	  	950-569-03/A 	 
  	  	61419 9314 	 
14 	  	950-569-03/A 	 
  	  	61419 9314 	 
15 	  	Blank 	 
16 	  	Blank 	 
17 	  	950-566-01/A 	 
  	  	70620 9448 	 
18 	  	950-566-01/A 	 
  	  	60520 9448 	 
19 	  	950-558-00/A 	 
  	  	64620 9509 	 
20 	  	950-569-03/A 	 
  	  	61419 9314 	 
21 	  	950-569-03/A 	 
  	  	61419 	 
22 	  	Blank 	 
23 	  	Blank 	 
24 	  	950-562-00/A 	 
  	  	75019 9226 	 
25 	  	950-560-00/A 	 
  	  	93610 9918 	 
26 	  	950-562-00/A 	 
  	  	61220 9226 	 
27 	  	950-556-01/A 	 
  	  	80419 9422 	 
28 	  	950-681-00/A 	 
  	  	74920 9319 	 
29 	  	Blank 	 
30 	  	950-777-01/- 	 
  	  	6500L 	 
31 	  	950-662-02/A 	 
  	  	60619 9341 	 
32 	  	950-662-02/A 	 
  	  	60719 9341 	 
33 	  	Blank 	 
34 	  	Blank 	 
35 	  	953-03-01/- 	 
  	  	72021 9720 	 
36 	  	Blank 	 
37 	  	Blank 	 
38 	  	Blank 	 
39 	  	Blank 	 
40 	  	950-540-00/A 	 
  	  	53420 9506 	 
41 	  	950-542-00/- 	 
  	  	30420 9208 	 
42 	  	Blank 	 
43 	  	950-220-02/A 	 
  	  	42419 9251 	 
44 	  	Blank 	 
45 	  	Blank 	 
46 	  	Blank 	 
47 	  	Blank 	 
48 	  	Blank 	 
49 	  	Blank 	 
80 	  	950-421-01/A 	 
  	  	72019 9517 	 
81 	  	950-217-04/B 	 
  	  	61820 9536 	 
82 	  	Blank 	 
83 	  	Blank 	 
84 	  	Blank 	 
85 	  	Blank 	 
86 	  	Blank 	 
87 	  	Blank 	 
88 	  	950-574-01/A 	 
  	  	71620 9541 	 
89 	  	950-568-00/A 	 
  	  	73419 9710 	 
90 	  	950-421-01/A 	 
  	  	61819 9517 	 
91 	  	Blank 	 
92 	  	950-713-001 	 
  	  	82220 9702 	 
93 	  	Blank 	 
94 	  	950-687-01/D 	 
  	  	9752 	 
95 	  	Blank 	 
96 	  	Blank 	 
97 	  	950-212-03/B 	 
  	  	5519 9328 	 
98 	  	Blank 	 
99 	  	Blank 	 </t>
  </si>
  <si>
    <t xml:space="preserve">80215</t>
  </si>
  <si>
    <t xml:space="preserve">950-662-02/A</t>
  </si>
  <si>
    <t xml:space="preserve">Teradyne J971 PCB, Removed from working system, warehoused, additional numbers on board 60619 9341</t>
  </si>
  <si>
    <t xml:space="preserve">Teradyne J971 P.C.B. for immediate sale. qty 2 available.
De-installed from a working system. Located at our Avezzano 67051 Italy 
warehouse.</t>
  </si>
  <si>
    <t xml:space="preserve">80216</t>
  </si>
  <si>
    <t xml:space="preserve">953-003-01</t>
  </si>
  <si>
    <t xml:space="preserve">Teradyne J971 PCB, Removed from working system, warehoused, additional numbers on board 7221 9720</t>
  </si>
  <si>
    <t xml:space="preserve">Teradyne J971 P.C.B. for immediate sale.
De-installed from a working system. Located at our Avezzano 67051 Italy 
warehouse.</t>
  </si>
  <si>
    <t xml:space="preserve">80217</t>
  </si>
  <si>
    <t xml:space="preserve">950-542-00</t>
  </si>
  <si>
    <t xml:space="preserve">Teradyne J971 PCB, Removed from working system, warehoused, additional numbers on board 30420 9208</t>
  </si>
  <si>
    <t xml:space="preserve">80218</t>
  </si>
  <si>
    <t xml:space="preserve">950-541-00 REV A</t>
  </si>
  <si>
    <t xml:space="preserve">Teradyne J971 PCB, Removed from working system, warehoused, additional numbers on board /A 53420 9208</t>
  </si>
  <si>
    <t xml:space="preserve">80219</t>
  </si>
  <si>
    <t xml:space="preserve">950-421-01/A</t>
  </si>
  <si>
    <t xml:space="preserve">Teradyne J971 PCB, Removed from working system, warehoused, additional numbers on board /A 61819 9517</t>
  </si>
  <si>
    <t xml:space="preserve">80220</t>
  </si>
  <si>
    <t xml:space="preserve">950-713-00</t>
  </si>
  <si>
    <t xml:space="preserve">Teradyne J971 PCB, Removed from working system, warehoused, additional numbers on board 2220 9702 Z18XX</t>
  </si>
  <si>
    <t xml:space="preserve">Teradyne J971 P.C.B.for immediate sale.
De-installed from a working system. Located at our Avezzano 67051 Italy 
warehouse.</t>
  </si>
  <si>
    <t xml:space="preserve">80221</t>
  </si>
  <si>
    <t xml:space="preserve">950-220-02 rev a</t>
  </si>
  <si>
    <t xml:space="preserve">Teradyne J971 PCB, Removed from working system, warehoused, additional numbers on board /A 42419 9251</t>
  </si>
  <si>
    <t xml:space="preserve">80222</t>
  </si>
  <si>
    <t xml:space="preserve">950-777-01</t>
  </si>
  <si>
    <t xml:space="preserve">Teradyne J971 PCB, Removed from working system, warehoused, additional numbers on board /A 46500L 9513</t>
  </si>
  <si>
    <t xml:space="preserve">80223</t>
  </si>
  <si>
    <t xml:space="preserve">950-572-04 Rev. A</t>
  </si>
  <si>
    <t xml:space="preserve">Teradyne J971 PCB, Removed from working system, warehoused, additional numbers on board /A 61219 9345</t>
  </si>
  <si>
    <t xml:space="preserve">80224</t>
  </si>
  <si>
    <t xml:space="preserve">950-569-03/A</t>
  </si>
  <si>
    <t xml:space="preserve">Teradyne J971 PCB, Removed from working system, warehoused, additional numbers on board /A 61419 9314</t>
  </si>
  <si>
    <t xml:space="preserve">80225</t>
  </si>
  <si>
    <t xml:space="preserve">950-212-03/B</t>
  </si>
  <si>
    <t xml:space="preserve">Teradyne J971 PCB, Removed from working system, warehoused, additional numbers on board /B 55119 9328</t>
  </si>
  <si>
    <t xml:space="preserve">80226</t>
  </si>
  <si>
    <t xml:space="preserve">950-687-01 rev D</t>
  </si>
  <si>
    <t xml:space="preserve">Teradyne J971 PCB, Removed from working system, warehoused, additional numbers on board /D 9752 L200</t>
  </si>
  <si>
    <t xml:space="preserve">80227</t>
  </si>
  <si>
    <t xml:space="preserve">950-561-04/A</t>
  </si>
  <si>
    <t xml:space="preserve">Teradyne J971 PCB, Removed from working system, warehoused, additional numbers on board /A 60620 9547</t>
  </si>
  <si>
    <t xml:space="preserve">80321</t>
  </si>
  <si>
    <t xml:space="preserve">880-751-10</t>
  </si>
  <si>
    <t xml:space="preserve">Teradyne J971 PCB, Removed from working system, warehoused, additional numbers on board 61720 9521</t>
  </si>
  <si>
    <t xml:space="preserve">Teradyne working J971 board, removed from working system
Will ship Fedex in static bags from our Boerne, TX 78006 Warehouse
</t>
  </si>
  <si>
    <t xml:space="preserve">80322</t>
  </si>
  <si>
    <t xml:space="preserve">950-421-01</t>
  </si>
  <si>
    <t xml:space="preserve">Teradyne J971 PCB, Removed from working system, warehoused, additional numbers on board /A 72019 9517</t>
  </si>
  <si>
    <t xml:space="preserve">Excellent condition Teradyne board, removed from working J971 Tester
Sold as-is and ships from our Boerne, TX 78006 Warehouse via FEDEX.
</t>
  </si>
  <si>
    <t xml:space="preserve">80323</t>
  </si>
  <si>
    <t xml:space="preserve">950-574-01 REV A</t>
  </si>
  <si>
    <t xml:space="preserve">Teradyne J971 PCB, Removed from working system, warehoused, additional numbers on board /A 71620 8541 Z18xx</t>
  </si>
  <si>
    <t xml:space="preserve">Excellent condition Teradyne J971 tester board, removed from working system
Located at our Avezzano 67051 Italy warehouse.</t>
  </si>
  <si>
    <t xml:space="preserve">80324</t>
  </si>
  <si>
    <t xml:space="preserve">950-568-00</t>
  </si>
  <si>
    <t xml:space="preserve">Teradyne J971 PCB, Removed from working system, warehoused, additional numbers on board /A 73419 9710 TW568 REV A</t>
  </si>
  <si>
    <t xml:space="preserve">80325</t>
  </si>
  <si>
    <t xml:space="preserve">950-566-01</t>
  </si>
  <si>
    <t xml:space="preserve">Teradyne J971 PCB, Removed from working system, warehoused, additional numbers on board /A 60520 9448</t>
  </si>
  <si>
    <t xml:space="preserve">80326</t>
  </si>
  <si>
    <t xml:space="preserve">950-569-03</t>
  </si>
  <si>
    <t xml:space="preserve">80327</t>
  </si>
  <si>
    <t xml:space="preserve">950-558-00 REV A</t>
  </si>
  <si>
    <t xml:space="preserve">Teradyne J971 PCB, Removed from working system, warehoused, additional numbers on board /A 64620 9509</t>
  </si>
  <si>
    <t xml:space="preserve">Teradyne J971 PATTERN GENERATOR SUPPORT P.C.B. for immediate sale.
De-installed from a working system. Located at our Avezzano 67051 Italy 
warehouse.</t>
  </si>
  <si>
    <t xml:space="preserve">80328</t>
  </si>
  <si>
    <t xml:space="preserve">950-560-00</t>
  </si>
  <si>
    <t xml:space="preserve">Teradyne J971 PCB, Removed from working system, warehoused, additional numbers on board /A 93610 9918</t>
  </si>
  <si>
    <t xml:space="preserve">Excellent condition J971 tester board, removed from working tester
Ships FEDEX from our Boerne, TX 78006 Warehouse.
</t>
  </si>
  <si>
    <t xml:space="preserve">80329</t>
  </si>
  <si>
    <t xml:space="preserve">950-562-00</t>
  </si>
  <si>
    <t xml:space="preserve">Teradyne J971 PCB, Removed from working system, warehoused, additional numbers on board /A 75019 9226</t>
  </si>
  <si>
    <t xml:space="preserve">80330</t>
  </si>
  <si>
    <t xml:space="preserve">950-681-00</t>
  </si>
  <si>
    <t xml:space="preserve">Teradyne J971 PCB, Removed from working system, warehoused, additional numbers on board /A 74920 9319</t>
  </si>
  <si>
    <t xml:space="preserve">Excellent condition Teradyne J971 Tester board, removed from working system
Ships FEDEX from our Boerne, TX 78006 Warehouse
</t>
  </si>
  <si>
    <t xml:space="preserve">80331</t>
  </si>
  <si>
    <t xml:space="preserve">950-556-01 REV A</t>
  </si>
  <si>
    <t xml:space="preserve">Teradyne J971 PCB, Removed from working system, warehoused, additional numbers on board /A 80419 94222</t>
  </si>
  <si>
    <t xml:space="preserve">80332</t>
  </si>
  <si>
    <t xml:space="preserve">950-217-04</t>
  </si>
  <si>
    <t xml:space="preserve">Teradyne J971 PCB, </t>
  </si>
  <si>
    <t xml:space="preserve">Removed from working system, warehoused, additional numbers on board /B 
61820 9536
Excellent condition Teradyne J971 tester board, removed from working system
Ships FEDEX from our Boerne, TX 78006 Warehouse</t>
  </si>
  <si>
    <t xml:space="preserve">81836</t>
  </si>
  <si>
    <t xml:space="preserve">961-129-01</t>
  </si>
  <si>
    <t xml:space="preserve">Teradyne J971 test system power control panel</t>
  </si>
  <si>
    <t xml:space="preserve">Used Teradyne J971 power control panel
  Good condition, removed from deinstalled system
 </t>
  </si>
  <si>
    <t xml:space="preserve">82177</t>
  </si>
  <si>
    <t xml:space="preserve">405-097-00</t>
  </si>
  <si>
    <t xml:space="preserve">Power-One Dual 5 V Power Supply 150 Amp, 230 VAC, for Teradyne J971 tester</t>
  </si>
  <si>
    <t xml:space="preserve">POWER-ONE
DC POWER SUPPLY P/N HPM5A2A2KS234
50-60 HZ 230V 23A INPUT
MODULE A2 +5V 150A OUTPUT
MODULE A2 -5V 150A OUTPUT
QTY 4 AVAILABLE</t>
  </si>
  <si>
    <t xml:space="preserve">82231</t>
  </si>
  <si>
    <t xml:space="preserve">961-061-00</t>
  </si>
  <si>
    <t xml:space="preserve">Teradyne J971 Power Supply</t>
  </si>
  <si>
    <t xml:space="preserve">  Used Teradyne J971 power Supply
  Good condition, removed from deinstalled system
 </t>
  </si>
  <si>
    <t xml:space="preserve">82232</t>
  </si>
  <si>
    <t xml:space="preserve">961-128-00</t>
  </si>
  <si>
    <t xml:space="preserve">82925</t>
  </si>
  <si>
    <t xml:space="preserve">405-155-00</t>
  </si>
  <si>
    <t xml:space="preserve">Power Supply 150 Amp, 230 VAC</t>
  </si>
  <si>
    <t xml:space="preserve">    Power Supply 150 Amp, 230VAC 2-output, removed from working service 
from Teradyne J971 tester. Located in our Boerne, TX Warehouse    
</t>
  </si>
  <si>
    <t xml:space="preserve">83497</t>
  </si>
  <si>
    <t xml:space="preserve">405-142-00</t>
  </si>
  <si>
    <t xml:space="preserve">    Power Supply 150 Amp, 230VAC 2-output, removed from working service 
from Teradyne J971 tester. Located in AVEZZANO 67051 ITALY
(S228) model, Teradyne P# 405-142-00
</t>
  </si>
  <si>
    <t xml:space="preserve">83561</t>
  </si>
  <si>
    <t xml:space="preserve">405-167-00</t>
  </si>
  <si>
    <t xml:space="preserve">Power Supply 8 Amp, 28V</t>
  </si>
  <si>
    <t xml:space="preserve">      Power Supply 8Amp, 28v 2-output, removed from working service from 
Teradyne J971 tester. Located in our Boerne, TX Warehouse    
</t>
  </si>
  <si>
    <t xml:space="preserve">83566</t>
  </si>
  <si>
    <t xml:space="preserve">405-096-00</t>
  </si>
  <si>
    <t xml:space="preserve">POWER ONE Power Supply 150 Amp, 230 VAC (S233)</t>
  </si>
  <si>
    <t xml:space="preserve">    Power Supply 150 Amp, 230VAC 2-output, removed from working service 
from Teradyne J971 tester. Located in AVEZZANO ITALY 
MANUFACTURER Power One
</t>
  </si>
  <si>
    <t xml:space="preserve">84840</t>
  </si>
  <si>
    <t xml:space="preserve">880-751-10 /E</t>
  </si>
  <si>
    <t xml:space="preserve">Precision Measurement unit PCB, REV E</t>
  </si>
  <si>
    <t xml:space="preserve">Teradyne 880-751-10 /E Precision Measurement PCB
Removed from working unit, in static-sensitive wrap, and stored in our 
Texas warehouse. </t>
  </si>
  <si>
    <t xml:space="preserve">108987</t>
  </si>
  <si>
    <t xml:space="preserve">TERADYNE</t>
  </si>
  <si>
    <t xml:space="preserve">950-217-04 REV B</t>
  </si>
  <si>
    <t xml:space="preserve">PC BOARD FOR TERADYNE J971 SP</t>
  </si>
  <si>
    <t xml:space="preserve">PCB REMOVED FROM A WORKING SYSTEM
TERADYNE XTW217 REV B
WITH 950-533-00A TW533 REV A
WITH BURR BROWN DAC729 TO DAC73
SEE PHOTOS FOR DETAILS</t>
  </si>
  <si>
    <t xml:space="preserve">108988</t>
  </si>
  <si>
    <t xml:space="preserve">950-561-04 REV A</t>
  </si>
  <si>
    <t xml:space="preserve">PCB REMOVED FROM A WORKING J971 SP TEST SYSTEM
TERADYNE TW561 REV A
SEE PHOTOS FOR DETAILS</t>
  </si>
  <si>
    <t xml:space="preserve">108990</t>
  </si>
  <si>
    <t xml:space="preserve">950-562-00 REV A</t>
  </si>
  <si>
    <t xml:space="preserve">PCB REMOVED FROM A WORKING J971SP TESTER SYSTEM
TERADYNE TW562 REV A
SEE PHOTOS FOR DETAILS</t>
  </si>
  <si>
    <t xml:space="preserve">108991</t>
  </si>
  <si>
    <t xml:space="preserve">950-681-00 REV A</t>
  </si>
  <si>
    <t xml:space="preserve">PCB REMOVED FROM A WORKING J971 SP TESTER SYSTEM
TERADYNE TW681 REV A
SEE PHOTOS FOR DETAILS</t>
  </si>
  <si>
    <t xml:space="preserve">108992</t>
  </si>
  <si>
    <t xml:space="preserve">950-560-00 REV A</t>
  </si>
  <si>
    <t xml:space="preserve">PCB REMOVED FROM A WORKING J971 SP TESTER SYSTEM
TERADYNE TW560 REV A MM1 9930A
SEE PHOTOS FOR DETAILS</t>
  </si>
  <si>
    <t xml:space="preserve">108994</t>
  </si>
  <si>
    <t xml:space="preserve">950-569-03 REV A</t>
  </si>
  <si>
    <t xml:space="preserve">PCB REMOVED FROM A WORKING J971 SP TESTER SYSTEM
TERADYNE TW569 REV A MM1 6025
WITH QTY 2 OF TERADYNE 950-571-13 REV A 6130L 9108 Z18XXIT
SEE PHOTOS FOR DETAILS</t>
  </si>
  <si>
    <t xml:space="preserve">80266</t>
  </si>
  <si>
    <t xml:space="preserve">TESCOM</t>
  </si>
  <si>
    <t xml:space="preserve">150</t>
  </si>
  <si>
    <t xml:space="preserve">REGULATORS PRESSURE</t>
  </si>
  <si>
    <t xml:space="preserve">THE PRICE IS FOR EACH</t>
  </si>
  <si>
    <t xml:space="preserve">70299</t>
  </si>
  <si>
    <t xml:space="preserve">Texwipe</t>
  </si>
  <si>
    <t xml:space="preserve">810-39234</t>
  </si>
  <si>
    <t xml:space="preserve">BRUSH, ELONGATED CORE EBARA (TEXWIPE)</t>
  </si>
  <si>
    <t xml:space="preserve">38 mm OD X 18 MM ID X 208 MM LENGTH
FOR EBARA FREX 200</t>
  </si>
  <si>
    <t xml:space="preserve">70303</t>
  </si>
  <si>
    <t xml:space="preserve">THK</t>
  </si>
  <si>
    <t xml:space="preserve">LMT40UUM+489LFM</t>
  </si>
  <si>
    <t xml:space="preserve">LEADSCREW  FOR EBARA FREX 200</t>
  </si>
  <si>
    <t xml:space="preserve">LEAD SCREWS
FOR EBARA FREX 200
</t>
  </si>
  <si>
    <t xml:space="preserve">84243</t>
  </si>
  <si>
    <t xml:space="preserve">280L</t>
  </si>
  <si>
    <t xml:space="preserve">Linear Bearing and guide</t>
  </si>
  <si>
    <t xml:space="preserve">SRI5WIUUCI/280L
WEIGHT: 500 GR.
DIMENSION: 3,5 X 3 X 28,5 (H)</t>
  </si>
  <si>
    <t xml:space="preserve">84245</t>
  </si>
  <si>
    <t xml:space="preserve">LWHS15</t>
  </si>
  <si>
    <t xml:space="preserve">LINEAR WAY WITH SINGLE BEARING</t>
  </si>
  <si>
    <t xml:space="preserve">LWH 15 P S 2
Y7G097
WEIGHT 700 GR.
DIMENSION: 3,5 X 3 X 34 (H)
FOR EACH</t>
  </si>
  <si>
    <t xml:space="preserve">84246</t>
  </si>
  <si>
    <t xml:space="preserve">RSR 15</t>
  </si>
  <si>
    <t xml:space="preserve">LINEAR WAY WITH 7 BEARINGS</t>
  </si>
  <si>
    <t xml:space="preserve">RSR 15
WEIGHT 900 GR.
DIMENSION: 3 X 2 X 35 (H)
</t>
  </si>
  <si>
    <t xml:space="preserve">84247</t>
  </si>
  <si>
    <t xml:space="preserve">A6F 598</t>
  </si>
  <si>
    <t xml:space="preserve">ALF 598
WEIGHT 700 GR.
DIMENSION: 4 X 2 X 42,5 (H)
FOR EACH
</t>
  </si>
  <si>
    <t xml:space="preserve">84248</t>
  </si>
  <si>
    <t xml:space="preserve">HSRIZRI/UUM+490LM</t>
  </si>
  <si>
    <t xml:space="preserve">HSRIZRI/UUM+490LM
WEIGHT 500 GR.
DIMENSION: 3 X 2 X 50 (H)
</t>
  </si>
  <si>
    <t xml:space="preserve">84249</t>
  </si>
  <si>
    <t xml:space="preserve">ATHI240</t>
  </si>
  <si>
    <t xml:space="preserve">ATH1240
WEIGHT 300 GR.
DIMENSION: 3 X 1 X 47 (H)
</t>
  </si>
  <si>
    <t xml:space="preserve">84250</t>
  </si>
  <si>
    <t xml:space="preserve">Y8A31</t>
  </si>
  <si>
    <t xml:space="preserve">Y8A31
WEIGHT 750 GR.
DIMENSION: 3,5 X 2,5 X 40 (H)
</t>
  </si>
  <si>
    <t xml:space="preserve">84251</t>
  </si>
  <si>
    <t xml:space="preserve">A6 C II</t>
  </si>
  <si>
    <t xml:space="preserve">A6 C II
WEIGHT 750 GR.
DIMENSION: 3,5 X 2,5 X 40 (H)
</t>
  </si>
  <si>
    <t xml:space="preserve">84252</t>
  </si>
  <si>
    <t xml:space="preserve">689</t>
  </si>
  <si>
    <t xml:space="preserve">LINEAR WAY WITHOUT  BEARING</t>
  </si>
  <si>
    <t xml:space="preserve">689
WEIGHT 400 GR.
DIMENSION: 2 X 1 X 38,5 (H)
</t>
  </si>
  <si>
    <t xml:space="preserve">84253</t>
  </si>
  <si>
    <t xml:space="preserve">RSR12VM</t>
  </si>
  <si>
    <t xml:space="preserve">LINEAR WAY WITH 2 BEARINGS</t>
  </si>
  <si>
    <t xml:space="preserve">RSR12VM
WEIGHT 200 GR.
DIMENSION: 3 X 1 X 30 (H)
</t>
  </si>
  <si>
    <t xml:space="preserve">84257</t>
  </si>
  <si>
    <t xml:space="preserve">KS 3J22</t>
  </si>
  <si>
    <t xml:space="preserve">RELIANCE BEARING</t>
  </si>
  <si>
    <t xml:space="preserve">PRECISION PARTS
WEIGTH IN THE BOX: 1,75 KG.
DIMENSION: 18 X 88 X 7 (H)
</t>
  </si>
  <si>
    <t xml:space="preserve">83877</t>
  </si>
  <si>
    <t xml:space="preserve">THK CO.,LCD</t>
  </si>
  <si>
    <t xml:space="preserve">OR17</t>
  </si>
  <si>
    <t xml:space="preserve">BLOCK SR-2V</t>
  </si>
  <si>
    <t xml:space="preserve">SR20V1UU (GK) BLOCK
WEIGHT: 200 GR.
DIMENSION: 6,5 CM. X 4,5 CM. X 2,5 CM. (H)
</t>
  </si>
  <si>
    <t xml:space="preserve">83878</t>
  </si>
  <si>
    <t xml:space="preserve">SC35uu</t>
  </si>
  <si>
    <t xml:space="preserve">LM CASE UNIT</t>
  </si>
  <si>
    <t xml:space="preserve">TBT ROBOT
BT ELEVATOR
B711
WEIGHT: 1 KG.
DIMENSION: 10 CM. X 7 CM. X 9 CM. (H) FOR EACH</t>
  </si>
  <si>
    <t xml:space="preserve">83879</t>
  </si>
  <si>
    <t xml:space="preserve">FBA 5</t>
  </si>
  <si>
    <t xml:space="preserve">FLAT BALL</t>
  </si>
  <si>
    <t xml:space="preserve">THK LM SYSTEM
FBA 5
FLAT BALL
WEIGHT: 200 GR.
DIMENSION: 14,5 CM. X 6 CM. X 5,5 CM. (H) FOR EACH</t>
  </si>
  <si>
    <t xml:space="preserve">83827</t>
  </si>
  <si>
    <t xml:space="preserve">TOKIMEC</t>
  </si>
  <si>
    <t xml:space="preserve">VA12134A</t>
  </si>
  <si>
    <t xml:space="preserve">DIRECTIONAL CONTROL VALVE</t>
  </si>
  <si>
    <t xml:space="preserve">VICKERS AC 100V
P.N. VA12134A
SOL B
SOL A
DG4V-3-OC-M-P2-T-T-50
VA 25/45
. X 5 CM. X 10 CM. (H)
WEIGHT: KG. 3
DIMENSION: 20 CM. X 5 CM. X 10 CM. (H)</t>
  </si>
  <si>
    <t xml:space="preserve">83828</t>
  </si>
  <si>
    <t xml:space="preserve">012-7</t>
  </si>
  <si>
    <t xml:space="preserve">VICKERS AC 100V
P.N. VA12134A
SOL B
DG4V-3-2A-M-P2-T-7-50
VA 25/45
. X 5 CM. X 10 CM. (H)
WEIGHT: KG. 1,6
DIMENSION: 17 CM. X 10 CM. X 10 CM. (H) FOR EACH
2 PIECES</t>
  </si>
  <si>
    <t xml:space="preserve">83831</t>
  </si>
  <si>
    <t xml:space="preserve">TOKYO ELECRON</t>
  </si>
  <si>
    <t xml:space="preserve">015</t>
  </si>
  <si>
    <t xml:space="preserve">RELAY</t>
  </si>
  <si>
    <t xml:space="preserve">RELAY
MY4ZN-D2 DC24
V
</t>
  </si>
  <si>
    <t xml:space="preserve">83833</t>
  </si>
  <si>
    <t xml:space="preserve">011</t>
  </si>
  <si>
    <t xml:space="preserve">SUPPORT.PCB..SQ-80</t>
  </si>
  <si>
    <t xml:space="preserve">PARTS 044-001528-1</t>
  </si>
  <si>
    <t xml:space="preserve">83641</t>
  </si>
  <si>
    <t xml:space="preserve">TOKYO ELECTRON</t>
  </si>
  <si>
    <t xml:space="preserve">1D10-317R09-12</t>
  </si>
  <si>
    <t xml:space="preserve">PLATE,GALDEN FLOW CHECKER</t>
  </si>
  <si>
    <t xml:space="preserve">NEW IN ORIGINAL PACKING MATERIALS.
PARTS NUMBER1 D10-317 R09-12
WEIGHT : KG. 0,8
DIMENSION: 40 CM. X 12 CM. X 4 CM. (H)</t>
  </si>
  <si>
    <t xml:space="preserve">83640</t>
  </si>
  <si>
    <t xml:space="preserve">TOKYO ELECTRON / CONTEC</t>
  </si>
  <si>
    <t xml:space="preserve">FC-SD70</t>
  </si>
  <si>
    <t xml:space="preserve">flow meter</t>
  </si>
  <si>
    <t xml:space="preserve">FLOW CHECKER</t>
  </si>
  <si>
    <t xml:space="preserve">PARTS 1D86-032029-12
ETER TOP
MAX 4.8 W
WEIGHT: 1 KG.
DIMENSION WITH PACKAGE : 28 CM. X 15 CM. X 10 CM. (H)
DIMENSION WITHOUT PACK : 16 CM. X 10 CM. X 10 CM. (H)</t>
  </si>
  <si>
    <t xml:space="preserve">77088</t>
  </si>
  <si>
    <t xml:space="preserve">Tolomatic</t>
  </si>
  <si>
    <t xml:space="preserve">11240741</t>
  </si>
  <si>
    <t xml:space="preserve">Tolomatic cylinder, replacement for AMI tools</t>
  </si>
  <si>
    <t xml:space="preserve">New in box</t>
  </si>
  <si>
    <t xml:space="preserve">84078</t>
  </si>
  <si>
    <t xml:space="preserve">UNIPHASE</t>
  </si>
  <si>
    <t xml:space="preserve">1103P-0187</t>
  </si>
  <si>
    <t xml:space="preserve">HE NE Laser</t>
  </si>
  <si>
    <t xml:space="preserve">LASER
WEIGHT: 0,3 KG.
DIMENSION: 3 X3 X 36 (H)</t>
  </si>
  <si>
    <t xml:space="preserve">87615</t>
  </si>
  <si>
    <t xml:space="preserve">United Detector Technology, Inc.</t>
  </si>
  <si>
    <t xml:space="preserve">40X</t>
  </si>
  <si>
    <t xml:space="preserve">Laser Power Meter</t>
  </si>
  <si>
    <t xml:space="preserve">Warehoused
-Location: Avezzano (AQ) , 67051, Italy
Packaged weight and dimensions:-
18 cm x 20 cm x 24 cm 9h), weight 1.7 kg
</t>
  </si>
  <si>
    <t xml:space="preserve">72133</t>
  </si>
  <si>
    <t xml:space="preserve">Varian</t>
  </si>
  <si>
    <t xml:space="preserve">E17015570</t>
  </si>
  <si>
    <t xml:space="preserve">SCANACT,COUNTER WEIGHT</t>
  </si>
  <si>
    <t xml:space="preserve">At the warehouse of Fabsurplus Italy, location Avezzano 67051 Italy.See 
attached photos for condition.
qty 2 available.</t>
  </si>
  <si>
    <t xml:space="preserve">72134</t>
  </si>
  <si>
    <t xml:space="preserve">E11002430</t>
  </si>
  <si>
    <t xml:space="preserve">WAFER COOLING CONTROLLER</t>
  </si>
  <si>
    <t xml:space="preserve">72136</t>
  </si>
  <si>
    <t xml:space="preserve">E17064301</t>
  </si>
  <si>
    <t xml:space="preserve">BEAM SHIELD</t>
  </si>
  <si>
    <t xml:space="preserve">72138</t>
  </si>
  <si>
    <t xml:space="preserve">E17032320</t>
  </si>
  <si>
    <t xml:space="preserve">CHASIS GUIDE M FRME ESSERV</t>
  </si>
  <si>
    <t xml:space="preserve">72140</t>
  </si>
  <si>
    <t xml:space="preserve">E11001320 REV B</t>
  </si>
  <si>
    <t xml:space="preserve">TARGET, FOCUS, FARADAY</t>
  </si>
  <si>
    <t xml:space="preserve">72141</t>
  </si>
  <si>
    <t xml:space="preserve">E11002183</t>
  </si>
  <si>
    <t xml:space="preserve">PEDESTAL ASSY,MULTI 150/200MM</t>
  </si>
  <si>
    <t xml:space="preserve">72143</t>
  </si>
  <si>
    <t xml:space="preserve">E17026720         </t>
  </si>
  <si>
    <t xml:space="preserve">PLATE,GROUND,GRAPHSCAN-SCAN             </t>
  </si>
  <si>
    <t xml:space="preserve">72144</t>
  </si>
  <si>
    <t xml:space="preserve">E17026680         </t>
  </si>
  <si>
    <t xml:space="preserve">PLATE,GROUND,GRAPHSCAN                  </t>
  </si>
  <si>
    <t xml:space="preserve">72145</t>
  </si>
  <si>
    <t xml:space="preserve">E17101600</t>
  </si>
  <si>
    <t xml:space="preserve">COVER,DUAL VAPORIZER</t>
  </si>
  <si>
    <t xml:space="preserve">72146</t>
  </si>
  <si>
    <t xml:space="preserve">72147</t>
  </si>
  <si>
    <t xml:space="preserve">VARIAN GRAPHITES</t>
  </si>
  <si>
    <t xml:space="preserve">72148</t>
  </si>
  <si>
    <t xml:space="preserve">SOURCE COVER</t>
  </si>
  <si>
    <t xml:space="preserve">72149</t>
  </si>
  <si>
    <t xml:space="preserve">MKS HPS VALVE 62161</t>
  </si>
  <si>
    <t xml:space="preserve">72150</t>
  </si>
  <si>
    <t xml:space="preserve">ISOLATION VALVE PARTS</t>
  </si>
  <si>
    <t xml:space="preserve">72151</t>
  </si>
  <si>
    <t xml:space="preserve">various</t>
  </si>
  <si>
    <t xml:space="preserve">VARIAN SOURCE PARTS</t>
  </si>
  <si>
    <t xml:space="preserve">72152</t>
  </si>
  <si>
    <t xml:space="preserve">MKS HPS VALVE 69542</t>
  </si>
  <si>
    <t xml:space="preserve">84082</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</si>
  <si>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</si>
  <si>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</si>
  <si>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</si>
  <si>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92387</t>
  </si>
  <si>
    <t xml:space="preserve">E11030450 REV 3</t>
  </si>
  <si>
    <t xml:space="preserve">VERT SCAN ACTUATOR</t>
  </si>
  <si>
    <t xml:space="preserve">QTY 2
DIMS IN BOX: 60 CM X 37 CM X 38 CM 9H)
WEIGHT 20 KG</t>
  </si>
  <si>
    <t xml:space="preserve">92468</t>
  </si>
  <si>
    <t xml:space="preserve">E11040440 Rev 7</t>
  </si>
  <si>
    <t xml:space="preserve">Secondary workstation for implanter</t>
  </si>
  <si>
    <t xml:space="preserve">missing parts</t>
  </si>
  <si>
    <t xml:space="preserve">-The remote PC cart for a Varian implanter
-It is mssing the PC
-Parts included:
-Trolley P/N E11040440 Rev 7
-HP Deskjet 560C Printer Varian P/N E20000085
-Varain p/n E20000053</t>
  </si>
  <si>
    <t xml:space="preserve">95409</t>
  </si>
  <si>
    <t xml:space="preserve">102593</t>
  </si>
  <si>
    <t xml:space="preserve">Various</t>
  </si>
  <si>
    <t xml:space="preserve">Vacuum Valves</t>
  </si>
  <si>
    <t xml:space="preserve">Various Vacuum valves (MKS, Varian, Fuji Seiki) and fittings</t>
  </si>
  <si>
    <t xml:space="preserve">Different Gate Valves for Sale. 
Manufacturer
Model
Description
Quantity
MDC
Kav-100
Pneumatic Valve
2
Fuji Seiki
1100204
Industrial Pump Valve
4
Varian
L6280601
Aluminium Block Valve
2
Nupro/Swagelok
SS-4Bk-1C
Bellows Sealed Valves
7
 </t>
  </si>
  <si>
    <t xml:space="preserve">84408</t>
  </si>
  <si>
    <t xml:space="preserve">VAT</t>
  </si>
  <si>
    <t xml:space="preserve">14046-PE44-1016</t>
  </si>
  <si>
    <t xml:space="preserve">Gate Valve 8"</t>
  </si>
  <si>
    <t xml:space="preserve">Used, Untested AMAT VAT Valve
14046-PE44-1016</t>
  </si>
  <si>
    <t xml:space="preserve">101025</t>
  </si>
  <si>
    <t xml:space="preserve">14040-je24-0004</t>
  </si>
  <si>
    <t xml:space="preserve">HV Gate Valve</t>
  </si>
  <si>
    <t xml:space="preserve">Please check pictures below for more information</t>
  </si>
  <si>
    <t xml:space="preserve">101026</t>
  </si>
  <si>
    <t xml:space="preserve">101027</t>
  </si>
  <si>
    <t xml:space="preserve">83907</t>
  </si>
  <si>
    <t xml:space="preserve">VERIFLO CORP.</t>
  </si>
  <si>
    <t xml:space="preserve">42800147</t>
  </si>
  <si>
    <t xml:space="preserve">WEIGHT: GR.200
DIMENSION: 12 CM. X 2 CM. X 5,5 CM. (H)</t>
  </si>
  <si>
    <t xml:space="preserve">103383</t>
  </si>
  <si>
    <t xml:space="preserve">Vero Electronics</t>
  </si>
  <si>
    <t xml:space="preserve">116-010069H</t>
  </si>
  <si>
    <t xml:space="preserve">Monovolt PK120 Power Supply, +5V 20A</t>
  </si>
  <si>
    <t xml:space="preserve">VIN 115/230 VAC
F IN 47-63 HZ,
I IN 2,5/1,35 A CE MARKED</t>
  </si>
  <si>
    <t xml:space="preserve">69817</t>
  </si>
  <si>
    <t xml:space="preserve">VEXTA</t>
  </si>
  <si>
    <t xml:space="preserve">UDK5114NA</t>
  </si>
  <si>
    <t xml:space="preserve">5-PHASE DRIVER</t>
  </si>
  <si>
    <t xml:space="preserve">5 PHASE DRIVER AND MOTOR VEXTA PK564-NAC IN ORIGINAL  PACKAGING</t>
  </si>
  <si>
    <t xml:space="preserve">83826</t>
  </si>
  <si>
    <t xml:space="preserve">UPH569H-B</t>
  </si>
  <si>
    <t xml:space="preserve">new, unused, VEXTA STEPPING MOTOR
5-PHASE
0.72/STEP
DC 2.8A
1 OMEGA
SW8 00765
WEIGHT: 1,4 KG.
DIMENSION: 6 CM. X 6 CM. X 13 CM. (H)</t>
  </si>
  <si>
    <t xml:space="preserve">103382</t>
  </si>
  <si>
    <t xml:space="preserve">Vexta</t>
  </si>
  <si>
    <t xml:space="preserve">BLD1024H</t>
  </si>
  <si>
    <t xml:space="preserve">Brushless DC Motor Driver, DC24V</t>
  </si>
  <si>
    <t xml:space="preserve">-Removed from a working Applied Materials RTP Chamber
-Includes insulating bracket part number 0020-36782 P1
-See attached photos for details
-Thought to be in working condition</t>
  </si>
  <si>
    <t xml:space="preserve">84233</t>
  </si>
  <si>
    <t xml:space="preserve">Viton</t>
  </si>
  <si>
    <t xml:space="preserve">43-2-131</t>
  </si>
  <si>
    <t xml:space="preserve">O-ring seal, Roth &amp; Rau</t>
  </si>
  <si>
    <t xml:space="preserve">Pack of 3 used, Viton Roth &amp; Rau 43-2-131 seals
For use with Chamber cover 1+2+5
pack of 3</t>
  </si>
  <si>
    <t xml:space="preserve">77171</t>
  </si>
  <si>
    <t xml:space="preserve">WARNER LINEAR</t>
  </si>
  <si>
    <t xml:space="preserve">K2G20-24V-BR-10lsc</t>
  </si>
  <si>
    <t xml:space="preserve">LINEAR ACTUATOR , 24V DC</t>
  </si>
  <si>
    <t xml:space="preserve">   
WARNER LINEAR K2G20-24V-BR-10lsc
LINEAR ACTUATOR , 24V DC
New in Box, Ships from our Boerne, TX Warehouse</t>
  </si>
  <si>
    <t xml:space="preserve">77164</t>
  </si>
  <si>
    <t xml:space="preserve">Wasco</t>
  </si>
  <si>
    <t xml:space="preserve">SV129-31W3A/2065</t>
  </si>
  <si>
    <t xml:space="preserve">Vacuum pressure switch 75 Torr</t>
  </si>
  <si>
    <t xml:space="preserve">   Wasco SV129-31WA/2065
75 Torr Vacuum Switch
1A 115V
Ships from our Boerne, TX Warehouse</t>
  </si>
  <si>
    <t xml:space="preserve">108981</t>
  </si>
  <si>
    <t xml:space="preserve">Watkins Johnston</t>
  </si>
  <si>
    <t xml:space="preserve">903169-001 rev D</t>
  </si>
  <si>
    <t xml:space="preserve">WJ 952 MFC REGULATION PCB</t>
  </si>
  <si>
    <t xml:space="preserve">DEINSTALLED, WAREHOUSED.
LOCATED AT OUR AVEZZANO (aq) 67051 ITALY WAREHOUSE</t>
  </si>
  <si>
    <t xml:space="preserve">77165</t>
  </si>
  <si>
    <t xml:space="preserve">WATLOW</t>
  </si>
  <si>
    <t xml:space="preserve">DC10-40P0-0000</t>
  </si>
  <si>
    <t xml:space="preserve">SOLID STATE POWER CONTROL, AMP: 55 AMPS, NEW</t>
  </si>
  <si>
    <t xml:space="preserve">     WATLOW DC10-40P0-0000 SOLID STATE POWER CONTROL, AMP: 55 AMPS, NEW   
New in Box, Ships from our Boerne, TX Warehouse</t>
  </si>
  <si>
    <t xml:space="preserve">82219</t>
  </si>
  <si>
    <t xml:space="preserve">WAVECREST</t>
  </si>
  <si>
    <t xml:space="preserve">DTS-2070C (-52)</t>
  </si>
  <si>
    <t xml:space="preserve">Credence Duo Wavecrest digital time controller</t>
  </si>
  <si>
    <t xml:space="preserve">qty 2 Wavecrest digital time controllers, removed from working Credence Duo 
SX testers.
Boxed, located in our Boerne, TX Warehouse.
CE marked
VREF 4.991 VDC
FREQ 100 MHz</t>
  </si>
  <si>
    <t xml:space="preserve">105856</t>
  </si>
  <si>
    <t xml:space="preserve">Weir</t>
  </si>
  <si>
    <t xml:space="preserve">HSS 100/5</t>
  </si>
  <si>
    <t xml:space="preserve">Power Supply Unit</t>
  </si>
  <si>
    <t xml:space="preserve">Weir power Supply
In good condition.
See attached photos for details.</t>
  </si>
  <si>
    <t xml:space="preserve">105857</t>
  </si>
  <si>
    <t xml:space="preserve">Switching Power Supply Unit AC to DC</t>
  </si>
  <si>
    <t xml:space="preserve">Weir power Supply
In good condition.
See attached photos for details.
Outputs: +24v 3a, +5.1V 12A, -12V 3a, -5.2v 2a</t>
  </si>
  <si>
    <t xml:space="preserve">84100</t>
  </si>
  <si>
    <t xml:space="preserve">Wiha</t>
  </si>
  <si>
    <t xml:space="preserve">368 3 SW</t>
  </si>
  <si>
    <t xml:space="preserve">Ball end screw driver</t>
  </si>
  <si>
    <t xml:space="preserve">Wiha classis Qualitat 368 3 SW ball end screw driver
made in germany
used, good condition</t>
  </si>
  <si>
    <t xml:space="preserve">105863</t>
  </si>
  <si>
    <t xml:space="preserve">WIKA</t>
  </si>
  <si>
    <t xml:space="preserve">233.50.100</t>
  </si>
  <si>
    <t xml:space="preserve">-1 BAR PRESSURE GAUGE G1/2A D1001/2"</t>
  </si>
  <si>
    <t xml:space="preserve">* New unused
OIL FILLED VACUUM GUAGE ERZEUGNI 9020802</t>
  </si>
  <si>
    <t xml:space="preserve">53033</t>
  </si>
  <si>
    <t xml:space="preserve">Yamatake honeywell</t>
  </si>
  <si>
    <t xml:space="preserve">WLS302</t>
  </si>
  <si>
    <t xml:space="preserve">switch</t>
  </si>
  <si>
    <t xml:space="preserve">Temporized switch, see pictures for details
 </t>
  </si>
  <si>
    <t xml:space="preserve">83738</t>
  </si>
  <si>
    <t xml:space="preserve">Zeiss</t>
  </si>
  <si>
    <t xml:space="preserve">Axiotron (spare Parts)</t>
  </si>
  <si>
    <t xml:space="preserve">Axiotron microscope spare parts</t>
  </si>
  <si>
    <t xml:space="preserve">Good Condition used assorted Zeiss Axiotron spare parts, lenses, etc.
See photos and make your best offer</t>
  </si>
  <si>
    <t xml:space="preserve">83861</t>
  </si>
  <si>
    <t xml:space="preserve">910137</t>
  </si>
  <si>
    <t xml:space="preserve">Microscope illumination transformer</t>
  </si>
  <si>
    <t xml:space="preserve">  Good Condition used Zeiss transformer with plugs, etc, working condition
Setup for 110V USA voltage plug
910137-900
   </t>
  </si>
  <si>
    <t xml:space="preserve">83864</t>
  </si>
  <si>
    <t xml:space="preserve">990634-5100</t>
  </si>
  <si>
    <t xml:space="preserve">Joystick, Carl Zeiss</t>
  </si>
  <si>
    <t xml:space="preserve">  Good Condition used Zeiss Joystick working condition
Zeiss 990634-5100
   </t>
  </si>
  <si>
    <t xml:space="preserve">83865</t>
  </si>
  <si>
    <t xml:space="preserve">477473-0207</t>
  </si>
  <si>
    <t xml:space="preserve">Cover plate</t>
  </si>
  <si>
    <t xml:space="preserve">                
Brand new cover plate, Zeiss 477473-0207
still sealed
(Joystick cover plate?)</t>
  </si>
  <si>
    <t xml:space="preserve">83866</t>
  </si>
  <si>
    <t xml:space="preserve">475690-0206</t>
  </si>
  <si>
    <t xml:space="preserve">Joint plate</t>
  </si>
  <si>
    <t xml:space="preserve">                
Brand new joint plate, Zeiss 475690-0206-000-000
still sealed
(for Axiomat?)</t>
  </si>
  <si>
    <t xml:space="preserve">83939</t>
  </si>
  <si>
    <t xml:space="preserve">Stage part</t>
  </si>
  <si>
    <t xml:space="preserve">moveable x,y stage part</t>
  </si>
  <si>
    <t xml:space="preserve">Used, good condition Carl Zeiss stage part
Unknown we think it was for Zeiss AxioMAT
</t>
  </si>
  <si>
    <t xml:space="preserve">84077</t>
  </si>
  <si>
    <t xml:space="preserve">C35</t>
  </si>
  <si>
    <t xml:space="preserve">35mm Camera with microscope attachments</t>
  </si>
  <si>
    <t xml:space="preserve">Good  Condition Carl Zeiss C35 35mm camera 
With Microscope attachments
</t>
  </si>
  <si>
    <t xml:space="preserve">84097</t>
  </si>
  <si>
    <t xml:space="preserve">AxioMAT screws</t>
  </si>
  <si>
    <t xml:space="preserve">AxioMAT Thumbscrews, spare parts</t>
  </si>
  <si>
    <t xml:space="preserve">Good Condition used assorted Zeiss AxioMAT Thumbscrews, precision, for 
Zeiss Axiotron axiomat and others
qty 9 available
Price for all 9</t>
  </si>
  <si>
    <t xml:space="preserve">84101</t>
  </si>
  <si>
    <t xml:space="preserve">Turret</t>
  </si>
  <si>
    <t xml:space="preserve">Turret 4 position for Zeiss, Leica and others, good condition</t>
  </si>
  <si>
    <t xml:space="preserve">    Good used condition 4-position Turret for Zeiss, Leica and others.
</t>
  </si>
  <si>
    <t xml:space="preserve">84242</t>
  </si>
  <si>
    <t xml:space="preserve">corygon 2.8/60mm</t>
  </si>
  <si>
    <t xml:space="preserve">2.8/60mm objective lens</t>
  </si>
  <si>
    <t xml:space="preserve">used,good condition</t>
  </si>
  <si>
    <t xml:space="preserve">71497</t>
  </si>
  <si>
    <t xml:space="preserve">ZENITH</t>
  </si>
  <si>
    <t xml:space="preserve">ZPS-400</t>
  </si>
  <si>
    <t xml:space="preserve">Multiple voltage power supply</t>
  </si>
  <si>
    <t xml:space="preserve"> 
Zenith ZPS-400 115/230VAC ZPS400 Power Supply
Input : 115/230 VAC 47-65Hz
Input Current 6.7 / 3.9A
Total ouput PWR 400W Max
CH 2-4 output PWR 300W Max
Forced Convection 50 CFM Min
Made in Mexico
Used Tested and Working
Good Cosmetic and Working condition
No Attachment / No Software CD, Driver only above described and in picture 
Selling same item as in given actual pictures
CHANNEL 1:   5 VOLTS
CHANNEL 2:   12-24 VOLTS
CHANNEL 3:   5-15 VOLTS
CHANNEL 4:   5-15 VOLTS
 INPUT VOLTAGE: 100-240 VOLTS    47-65HZ.
INPUT CURRENT: 6.6A.
TOTAL OUTPUT POWER: 400W NAX/480W PK</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</si>
</sst>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charset val="1"/>
    </font>
    <font>
      <sz val="10"/>
      <name val="Arial"/>
      <family val="0"/>
    </font>
    <font>
      <sz val="10"/>
      <name val="Arial"/>
      <family val="0"/>
    </font>
    <font>
      <sz val="10"/>
      <name val="Arial"/>
      <family val="0"/>
    </font>
    <font>
      <b val="true"/>
      <sz val="8"/>
      <name val="Arial"/>
      <family val="0"/>
      <charset val="1"/>
    </font>
    <font>
      <sz val="8"/>
      <name val="Arial"/>
      <family val="0"/>
      <charset val="1"/>
    </font>
    <font>
      <sz val="8"/>
      <name val="Noto Sans CJK SC"/>
      <family val="2"/>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1084"/>
  <sheetViews>
    <sheetView showFormulas="false" showGridLines="true" showRowColHeaders="true" showZeros="true" rightToLeft="false" tabSelected="true" showOutlineSymbols="true" defaultGridColor="true" view="normal" topLeftCell="A76" colorId="64" zoomScale="100" zoomScaleNormal="100" zoomScalePageLayoutView="100" workbookViewId="0">
      <selection pane="topLeft" activeCell="C93" activeCellId="0" sqref="C93"/>
    </sheetView>
  </sheetViews>
  <sheetFormatPr defaultColWidth="9.06640625" defaultRowHeight="14.9" zeroHeight="false" outlineLevelRow="0" outlineLevelCol="0"/>
  <cols>
    <col collapsed="false" customWidth="true" hidden="false" outlineLevel="0" max="1" min="1" style="0" width="49.05"/>
    <col collapsed="false" customWidth="true" hidden="false" outlineLevel="0" max="2" min="2" style="0" width="7.92"/>
    <col collapsed="false" customWidth="true" hidden="false" outlineLevel="0" max="3" min="3" style="0" width="19.86"/>
    <col collapsed="false" customWidth="true" hidden="false" outlineLevel="0" max="4" min="4" style="0" width="21.55"/>
    <col collapsed="false" customWidth="true" hidden="false" outlineLevel="0" max="5" min="5" style="0" width="43.63"/>
    <col collapsed="false" customWidth="true" hidden="false" outlineLevel="0" max="6" min="6" style="0" width="4.58"/>
    <col collapsed="false" customWidth="true" hidden="false" outlineLevel="0" max="10" min="10" style="0" width="10.13"/>
    <col collapsed="false" customWidth="true" hidden="false" outlineLevel="0" max="12" min="12" style="0" width="61.55"/>
    <col collapsed="false" customWidth="true" hidden="false" outlineLevel="0" max="1024" min="1006" style="0" width="11.52"/>
  </cols>
  <sheetData>
    <row r="1" customFormat="false" ht="14.9" hidden="false" customHeight="true" outlineLevel="0" collapsed="false">
      <c r="A1" s="1" t="s">
        <v>0</v>
      </c>
      <c r="B1" s="1" t="s">
        <v>1</v>
      </c>
      <c r="C1" s="1" t="s">
        <v>2</v>
      </c>
      <c r="D1" s="1" t="s">
        <v>3</v>
      </c>
      <c r="E1" s="1" t="s">
        <v>4</v>
      </c>
      <c r="F1" s="1" t="s">
        <v>5</v>
      </c>
      <c r="G1" s="1" t="s">
        <v>6</v>
      </c>
      <c r="H1" s="1" t="s">
        <v>7</v>
      </c>
      <c r="I1" s="1" t="s">
        <v>8</v>
      </c>
      <c r="J1" s="1" t="s">
        <v>9</v>
      </c>
      <c r="K1" s="1" t="s">
        <v>10</v>
      </c>
      <c r="L1" s="1" t="s">
        <v>11</v>
      </c>
    </row>
    <row r="2" customFormat="false" ht="14.9" hidden="false" customHeight="true" outlineLevel="0" collapsed="false">
      <c r="A2" s="2" t="str">
        <f aca="false">HYPERLINK("https://www.fabsurplus.com/sdi_catalog/salesItemDetails.do?id=80264")</f>
        <v>https://www.fabsurplus.com/sdi_catalog/salesItemDetails.do?id=80264</v>
      </c>
      <c r="B2" s="2" t="s">
        <v>12</v>
      </c>
      <c r="C2" s="2" t="s">
        <v>13</v>
      </c>
      <c r="D2" s="2" t="s">
        <v>14</v>
      </c>
      <c r="E2" s="2" t="s">
        <v>15</v>
      </c>
      <c r="F2" s="2" t="s">
        <v>16</v>
      </c>
      <c r="G2" s="2" t="s">
        <v>17</v>
      </c>
      <c r="H2" s="2" t="s">
        <v>18</v>
      </c>
      <c r="I2" s="2"/>
      <c r="J2" s="2" t="s">
        <v>19</v>
      </c>
      <c r="K2" s="2" t="s">
        <v>20</v>
      </c>
      <c r="L2" s="2" t="s">
        <v>21</v>
      </c>
    </row>
    <row r="3" customFormat="false" ht="14.9" hidden="false" customHeight="true" outlineLevel="0" collapsed="false">
      <c r="A3" s="3" t="str">
        <f aca="false">HYPERLINK("https://www.fabsurplus.com/sdi_catalog/salesItemDetails.do?id=4247")</f>
        <v>https://www.fabsurplus.com/sdi_catalog/salesItemDetails.do?id=4247</v>
      </c>
      <c r="B3" s="3" t="s">
        <v>22</v>
      </c>
      <c r="C3" s="3" t="s">
        <v>23</v>
      </c>
      <c r="D3" s="3" t="s">
        <v>24</v>
      </c>
      <c r="E3" s="3" t="s">
        <v>25</v>
      </c>
      <c r="F3" s="3" t="s">
        <v>16</v>
      </c>
      <c r="G3" s="3" t="s">
        <v>26</v>
      </c>
      <c r="H3" s="3" t="s">
        <v>27</v>
      </c>
      <c r="I3" s="3"/>
      <c r="J3" s="3" t="s">
        <v>19</v>
      </c>
      <c r="K3" s="3" t="s">
        <v>20</v>
      </c>
      <c r="L3" s="3"/>
    </row>
    <row r="4" customFormat="false" ht="14.9" hidden="false" customHeight="true" outlineLevel="0" collapsed="false">
      <c r="A4" s="2" t="str">
        <f aca="false">HYPERLINK("https://www.fabsurplus.com/sdi_catalog/salesItemDetails.do?id=4249")</f>
        <v>https://www.fabsurplus.com/sdi_catalog/salesItemDetails.do?id=4249</v>
      </c>
      <c r="B4" s="2" t="s">
        <v>28</v>
      </c>
      <c r="C4" s="2" t="s">
        <v>23</v>
      </c>
      <c r="D4" s="2" t="s">
        <v>29</v>
      </c>
      <c r="E4" s="2" t="s">
        <v>30</v>
      </c>
      <c r="F4" s="2" t="s">
        <v>16</v>
      </c>
      <c r="G4" s="2" t="s">
        <v>26</v>
      </c>
      <c r="H4" s="2" t="s">
        <v>27</v>
      </c>
      <c r="I4" s="2"/>
      <c r="J4" s="2" t="s">
        <v>19</v>
      </c>
      <c r="K4" s="2" t="s">
        <v>20</v>
      </c>
      <c r="L4" s="2"/>
    </row>
    <row r="5" customFormat="false" ht="14.9" hidden="false" customHeight="true" outlineLevel="0" collapsed="false">
      <c r="A5" s="3" t="str">
        <f aca="false">HYPERLINK("https://www.fabsurplus.com/sdi_catalog/salesItemDetails.do?id=98706")</f>
        <v>https://www.fabsurplus.com/sdi_catalog/salesItemDetails.do?id=98706</v>
      </c>
      <c r="B5" s="3" t="s">
        <v>31</v>
      </c>
      <c r="C5" s="3" t="s">
        <v>32</v>
      </c>
      <c r="D5" s="3" t="s">
        <v>33</v>
      </c>
      <c r="E5" s="3" t="s">
        <v>34</v>
      </c>
      <c r="F5" s="3" t="s">
        <v>16</v>
      </c>
      <c r="G5" s="3" t="s">
        <v>35</v>
      </c>
      <c r="H5" s="3" t="s">
        <v>36</v>
      </c>
      <c r="I5" s="4" t="n">
        <v>39569</v>
      </c>
      <c r="J5" s="3" t="s">
        <v>19</v>
      </c>
      <c r="K5" s="3" t="s">
        <v>20</v>
      </c>
      <c r="L5" s="5" t="s">
        <v>37</v>
      </c>
    </row>
    <row r="6" customFormat="false" ht="14.9" hidden="false" customHeight="true" outlineLevel="0" collapsed="false">
      <c r="A6" s="2" t="str">
        <f aca="false">HYPERLINK("https://www.fabsurplus.com/sdi_catalog/salesItemDetails.do?id=77166")</f>
        <v>https://www.fabsurplus.com/sdi_catalog/salesItemDetails.do?id=77166</v>
      </c>
      <c r="B6" s="2" t="s">
        <v>38</v>
      </c>
      <c r="C6" s="2" t="s">
        <v>39</v>
      </c>
      <c r="D6" s="2" t="s">
        <v>40</v>
      </c>
      <c r="E6" s="2" t="s">
        <v>41</v>
      </c>
      <c r="F6" s="2" t="s">
        <v>42</v>
      </c>
      <c r="G6" s="2" t="s">
        <v>26</v>
      </c>
      <c r="H6" s="2" t="s">
        <v>36</v>
      </c>
      <c r="I6" s="2"/>
      <c r="J6" s="2" t="s">
        <v>19</v>
      </c>
      <c r="K6" s="2" t="s">
        <v>20</v>
      </c>
      <c r="L6" s="6" t="s">
        <v>43</v>
      </c>
    </row>
    <row r="7" customFormat="false" ht="14.9" hidden="false" customHeight="true" outlineLevel="0" collapsed="false">
      <c r="A7" s="3" t="str">
        <f aca="false">HYPERLINK("https://www.fabsurplus.com/sdi_catalog/salesItemDetails.do?id=77167")</f>
        <v>https://www.fabsurplus.com/sdi_catalog/salesItemDetails.do?id=77167</v>
      </c>
      <c r="B7" s="3" t="s">
        <v>44</v>
      </c>
      <c r="C7" s="3" t="s">
        <v>39</v>
      </c>
      <c r="D7" s="3" t="s">
        <v>45</v>
      </c>
      <c r="E7" s="3" t="s">
        <v>46</v>
      </c>
      <c r="F7" s="3" t="s">
        <v>47</v>
      </c>
      <c r="G7" s="3" t="s">
        <v>26</v>
      </c>
      <c r="H7" s="3" t="s">
        <v>36</v>
      </c>
      <c r="I7" s="3"/>
      <c r="J7" s="3" t="s">
        <v>19</v>
      </c>
      <c r="K7" s="3" t="s">
        <v>20</v>
      </c>
      <c r="L7" s="5" t="s">
        <v>48</v>
      </c>
    </row>
    <row r="8" customFormat="false" ht="14.9" hidden="false" customHeight="true" outlineLevel="0" collapsed="false">
      <c r="A8" s="2" t="str">
        <f aca="false">HYPERLINK("https://www.fabsurplus.com/sdi_catalog/salesItemDetails.do?id=77206")</f>
        <v>https://www.fabsurplus.com/sdi_catalog/salesItemDetails.do?id=77206</v>
      </c>
      <c r="B8" s="2" t="s">
        <v>49</v>
      </c>
      <c r="C8" s="2" t="s">
        <v>39</v>
      </c>
      <c r="D8" s="2" t="s">
        <v>50</v>
      </c>
      <c r="E8" s="2" t="s">
        <v>51</v>
      </c>
      <c r="F8" s="2" t="s">
        <v>16</v>
      </c>
      <c r="G8" s="2" t="s">
        <v>26</v>
      </c>
      <c r="H8" s="2" t="s">
        <v>36</v>
      </c>
      <c r="I8" s="2"/>
      <c r="J8" s="2" t="s">
        <v>19</v>
      </c>
      <c r="K8" s="2" t="s">
        <v>20</v>
      </c>
      <c r="L8" s="6" t="s">
        <v>52</v>
      </c>
    </row>
    <row r="9" customFormat="false" ht="14.9" hidden="false" customHeight="true" outlineLevel="0" collapsed="false">
      <c r="A9" s="3" t="str">
        <f aca="false">HYPERLINK("https://www.fabsurplus.com/sdi_catalog/salesItemDetails.do?id=77207")</f>
        <v>https://www.fabsurplus.com/sdi_catalog/salesItemDetails.do?id=77207</v>
      </c>
      <c r="B9" s="3" t="s">
        <v>53</v>
      </c>
      <c r="C9" s="3" t="s">
        <v>39</v>
      </c>
      <c r="D9" s="3" t="s">
        <v>54</v>
      </c>
      <c r="E9" s="3" t="s">
        <v>55</v>
      </c>
      <c r="F9" s="3" t="s">
        <v>16</v>
      </c>
      <c r="G9" s="3" t="s">
        <v>26</v>
      </c>
      <c r="H9" s="3" t="s">
        <v>36</v>
      </c>
      <c r="I9" s="3"/>
      <c r="J9" s="3" t="s">
        <v>19</v>
      </c>
      <c r="K9" s="3" t="s">
        <v>20</v>
      </c>
      <c r="L9" s="5" t="s">
        <v>56</v>
      </c>
    </row>
    <row r="10" customFormat="false" ht="14.9" hidden="false" customHeight="true" outlineLevel="0" collapsed="false">
      <c r="A10" s="2" t="str">
        <f aca="false">HYPERLINK("https://www.fabsurplus.com/sdi_catalog/salesItemDetails.do?id=76604")</f>
        <v>https://www.fabsurplus.com/sdi_catalog/salesItemDetails.do?id=76604</v>
      </c>
      <c r="B10" s="2" t="s">
        <v>57</v>
      </c>
      <c r="C10" s="2" t="s">
        <v>58</v>
      </c>
      <c r="D10" s="2" t="s">
        <v>59</v>
      </c>
      <c r="E10" s="2" t="s">
        <v>60</v>
      </c>
      <c r="F10" s="2" t="s">
        <v>16</v>
      </c>
      <c r="G10" s="2" t="s">
        <v>61</v>
      </c>
      <c r="H10" s="2" t="s">
        <v>27</v>
      </c>
      <c r="I10" s="2"/>
      <c r="J10" s="2" t="s">
        <v>19</v>
      </c>
      <c r="K10" s="2" t="s">
        <v>20</v>
      </c>
      <c r="L10" s="6" t="s">
        <v>62</v>
      </c>
    </row>
    <row r="11" customFormat="false" ht="14.9" hidden="false" customHeight="true" outlineLevel="0" collapsed="false">
      <c r="A11" s="3" t="str">
        <f aca="false">HYPERLINK("https://www.fabsurplus.com/sdi_catalog/salesItemDetails.do?id=78639")</f>
        <v>https://www.fabsurplus.com/sdi_catalog/salesItemDetails.do?id=78639</v>
      </c>
      <c r="B11" s="3" t="s">
        <v>63</v>
      </c>
      <c r="C11" s="3" t="s">
        <v>58</v>
      </c>
      <c r="D11" s="3" t="s">
        <v>64</v>
      </c>
      <c r="E11" s="3" t="s">
        <v>65</v>
      </c>
      <c r="F11" s="3" t="s">
        <v>16</v>
      </c>
      <c r="G11" s="3" t="s">
        <v>66</v>
      </c>
      <c r="H11" s="3" t="s">
        <v>67</v>
      </c>
      <c r="I11" s="4" t="n">
        <v>35735</v>
      </c>
      <c r="J11" s="3" t="s">
        <v>19</v>
      </c>
      <c r="K11" s="3" t="s">
        <v>20</v>
      </c>
      <c r="L11" s="5" t="s">
        <v>68</v>
      </c>
    </row>
    <row r="12" customFormat="false" ht="14.9" hidden="false" customHeight="true" outlineLevel="0" collapsed="false">
      <c r="A12" s="2" t="str">
        <f aca="false">HYPERLINK("https://www.fabsurplus.com/sdi_catalog/salesItemDetails.do?id=80194")</f>
        <v>https://www.fabsurplus.com/sdi_catalog/salesItemDetails.do?id=80194</v>
      </c>
      <c r="B12" s="2" t="s">
        <v>69</v>
      </c>
      <c r="C12" s="2" t="s">
        <v>58</v>
      </c>
      <c r="D12" s="2" t="s">
        <v>70</v>
      </c>
      <c r="E12" s="2" t="s">
        <v>71</v>
      </c>
      <c r="F12" s="2" t="s">
        <v>72</v>
      </c>
      <c r="G12" s="2" t="s">
        <v>26</v>
      </c>
      <c r="H12" s="2" t="s">
        <v>36</v>
      </c>
      <c r="I12" s="2"/>
      <c r="J12" s="2" t="s">
        <v>19</v>
      </c>
      <c r="K12" s="2" t="s">
        <v>20</v>
      </c>
      <c r="L12" s="6" t="s">
        <v>73</v>
      </c>
    </row>
    <row r="13" customFormat="false" ht="14.9" hidden="false" customHeight="true" outlineLevel="0" collapsed="false">
      <c r="A13" s="3" t="str">
        <f aca="false">HYPERLINK("https://www.fabsurplus.com/sdi_catalog/salesItemDetails.do?id=80195")</f>
        <v>https://www.fabsurplus.com/sdi_catalog/salesItemDetails.do?id=80195</v>
      </c>
      <c r="B13" s="3" t="s">
        <v>74</v>
      </c>
      <c r="C13" s="3" t="s">
        <v>58</v>
      </c>
      <c r="D13" s="3" t="s">
        <v>75</v>
      </c>
      <c r="E13" s="3" t="s">
        <v>71</v>
      </c>
      <c r="F13" s="3" t="s">
        <v>47</v>
      </c>
      <c r="G13" s="3" t="s">
        <v>26</v>
      </c>
      <c r="H13" s="3" t="s">
        <v>36</v>
      </c>
      <c r="I13" s="3"/>
      <c r="J13" s="3" t="s">
        <v>19</v>
      </c>
      <c r="K13" s="3" t="s">
        <v>20</v>
      </c>
      <c r="L13" s="5" t="s">
        <v>76</v>
      </c>
    </row>
    <row r="14" customFormat="false" ht="14.9" hidden="false" customHeight="true" outlineLevel="0" collapsed="false">
      <c r="A14" s="2" t="str">
        <f aca="false">HYPERLINK("https://www.fabsurplus.com/sdi_catalog/salesItemDetails.do?id=80196")</f>
        <v>https://www.fabsurplus.com/sdi_catalog/salesItemDetails.do?id=80196</v>
      </c>
      <c r="B14" s="2" t="s">
        <v>77</v>
      </c>
      <c r="C14" s="2" t="s">
        <v>58</v>
      </c>
      <c r="D14" s="2" t="s">
        <v>78</v>
      </c>
      <c r="E14" s="2" t="s">
        <v>71</v>
      </c>
      <c r="F14" s="2" t="s">
        <v>47</v>
      </c>
      <c r="G14" s="2"/>
      <c r="H14" s="2" t="s">
        <v>27</v>
      </c>
      <c r="I14" s="2"/>
      <c r="J14" s="2" t="s">
        <v>19</v>
      </c>
      <c r="K14" s="2" t="s">
        <v>20</v>
      </c>
      <c r="L14" s="6" t="s">
        <v>79</v>
      </c>
    </row>
    <row r="15" customFormat="false" ht="14.9" hidden="false" customHeight="true" outlineLevel="0" collapsed="false">
      <c r="A15" s="3" t="str">
        <f aca="false">HYPERLINK("https://www.fabsurplus.com/sdi_catalog/salesItemDetails.do?id=80197")</f>
        <v>https://www.fabsurplus.com/sdi_catalog/salesItemDetails.do?id=80197</v>
      </c>
      <c r="B15" s="3" t="s">
        <v>80</v>
      </c>
      <c r="C15" s="3" t="s">
        <v>58</v>
      </c>
      <c r="D15" s="3" t="s">
        <v>81</v>
      </c>
      <c r="E15" s="3" t="s">
        <v>71</v>
      </c>
      <c r="F15" s="3" t="s">
        <v>42</v>
      </c>
      <c r="G15" s="3" t="s">
        <v>26</v>
      </c>
      <c r="H15" s="3" t="s">
        <v>27</v>
      </c>
      <c r="I15" s="3"/>
      <c r="J15" s="3" t="s">
        <v>19</v>
      </c>
      <c r="K15" s="3" t="s">
        <v>20</v>
      </c>
      <c r="L15" s="5" t="s">
        <v>82</v>
      </c>
    </row>
    <row r="16" customFormat="false" ht="14.9" hidden="false" customHeight="true" outlineLevel="0" collapsed="false">
      <c r="A16" s="2" t="str">
        <f aca="false">HYPERLINK("https://www.fabsurplus.com/sdi_catalog/salesItemDetails.do?id=80198")</f>
        <v>https://www.fabsurplus.com/sdi_catalog/salesItemDetails.do?id=80198</v>
      </c>
      <c r="B16" s="2" t="s">
        <v>83</v>
      </c>
      <c r="C16" s="2" t="s">
        <v>58</v>
      </c>
      <c r="D16" s="2" t="s">
        <v>84</v>
      </c>
      <c r="E16" s="2" t="s">
        <v>71</v>
      </c>
      <c r="F16" s="2" t="s">
        <v>16</v>
      </c>
      <c r="G16" s="2" t="s">
        <v>26</v>
      </c>
      <c r="H16" s="2" t="s">
        <v>36</v>
      </c>
      <c r="I16" s="2"/>
      <c r="J16" s="2" t="s">
        <v>19</v>
      </c>
      <c r="K16" s="2" t="s">
        <v>20</v>
      </c>
      <c r="L16" s="6" t="s">
        <v>85</v>
      </c>
    </row>
    <row r="17" customFormat="false" ht="14.9" hidden="false" customHeight="true" outlineLevel="0" collapsed="false">
      <c r="A17" s="3" t="str">
        <f aca="false">HYPERLINK("https://www.fabsurplus.com/sdi_catalog/salesItemDetails.do?id=80199")</f>
        <v>https://www.fabsurplus.com/sdi_catalog/salesItemDetails.do?id=80199</v>
      </c>
      <c r="B17" s="3" t="s">
        <v>86</v>
      </c>
      <c r="C17" s="3" t="s">
        <v>58</v>
      </c>
      <c r="D17" s="3" t="s">
        <v>87</v>
      </c>
      <c r="E17" s="3" t="s">
        <v>71</v>
      </c>
      <c r="F17" s="3" t="s">
        <v>16</v>
      </c>
      <c r="G17" s="3" t="s">
        <v>26</v>
      </c>
      <c r="H17" s="3" t="s">
        <v>36</v>
      </c>
      <c r="I17" s="3"/>
      <c r="J17" s="3" t="s">
        <v>19</v>
      </c>
      <c r="K17" s="3" t="s">
        <v>20</v>
      </c>
      <c r="L17" s="3" t="s">
        <v>88</v>
      </c>
    </row>
    <row r="18" customFormat="false" ht="14.9" hidden="false" customHeight="true" outlineLevel="0" collapsed="false">
      <c r="A18" s="2" t="str">
        <f aca="false">HYPERLINK("https://www.fabsurplus.com/sdi_catalog/salesItemDetails.do?id=80200")</f>
        <v>https://www.fabsurplus.com/sdi_catalog/salesItemDetails.do?id=80200</v>
      </c>
      <c r="B18" s="2" t="s">
        <v>89</v>
      </c>
      <c r="C18" s="2" t="s">
        <v>58</v>
      </c>
      <c r="D18" s="2" t="s">
        <v>90</v>
      </c>
      <c r="E18" s="2" t="s">
        <v>71</v>
      </c>
      <c r="F18" s="2" t="s">
        <v>16</v>
      </c>
      <c r="G18" s="2" t="s">
        <v>26</v>
      </c>
      <c r="H18" s="2" t="s">
        <v>36</v>
      </c>
      <c r="I18" s="2"/>
      <c r="J18" s="2" t="s">
        <v>19</v>
      </c>
      <c r="K18" s="2" t="s">
        <v>20</v>
      </c>
      <c r="L18" s="2" t="s">
        <v>91</v>
      </c>
    </row>
    <row r="19" customFormat="false" ht="14.9" hidden="false" customHeight="true" outlineLevel="0" collapsed="false">
      <c r="A19" s="3" t="str">
        <f aca="false">HYPERLINK("https://www.fabsurplus.com/sdi_catalog/salesItemDetails.do?id=80201")</f>
        <v>https://www.fabsurplus.com/sdi_catalog/salesItemDetails.do?id=80201</v>
      </c>
      <c r="B19" s="3" t="s">
        <v>92</v>
      </c>
      <c r="C19" s="3" t="s">
        <v>58</v>
      </c>
      <c r="D19" s="3" t="s">
        <v>93</v>
      </c>
      <c r="E19" s="3" t="s">
        <v>71</v>
      </c>
      <c r="F19" s="3" t="s">
        <v>16</v>
      </c>
      <c r="G19" s="3" t="s">
        <v>26</v>
      </c>
      <c r="H19" s="3" t="s">
        <v>36</v>
      </c>
      <c r="I19" s="3"/>
      <c r="J19" s="3" t="s">
        <v>19</v>
      </c>
      <c r="K19" s="3" t="s">
        <v>20</v>
      </c>
      <c r="L19" s="3" t="s">
        <v>94</v>
      </c>
    </row>
    <row r="20" customFormat="false" ht="14.9" hidden="false" customHeight="true" outlineLevel="0" collapsed="false">
      <c r="A20" s="2" t="str">
        <f aca="false">HYPERLINK("https://www.fabsurplus.com/sdi_catalog/salesItemDetails.do?id=80202")</f>
        <v>https://www.fabsurplus.com/sdi_catalog/salesItemDetails.do?id=80202</v>
      </c>
      <c r="B20" s="2" t="s">
        <v>95</v>
      </c>
      <c r="C20" s="2" t="s">
        <v>58</v>
      </c>
      <c r="D20" s="2" t="s">
        <v>96</v>
      </c>
      <c r="E20" s="2" t="s">
        <v>97</v>
      </c>
      <c r="F20" s="2" t="s">
        <v>47</v>
      </c>
      <c r="G20" s="2" t="s">
        <v>26</v>
      </c>
      <c r="H20" s="2" t="s">
        <v>36</v>
      </c>
      <c r="I20" s="2"/>
      <c r="J20" s="2" t="s">
        <v>19</v>
      </c>
      <c r="K20" s="2"/>
      <c r="L20" s="6" t="s">
        <v>98</v>
      </c>
    </row>
    <row r="21" customFormat="false" ht="14.9" hidden="false" customHeight="true" outlineLevel="0" collapsed="false">
      <c r="A21" s="3" t="str">
        <f aca="false">HYPERLINK("https://www.fabsurplus.com/sdi_catalog/salesItemDetails.do?id=80203")</f>
        <v>https://www.fabsurplus.com/sdi_catalog/salesItemDetails.do?id=80203</v>
      </c>
      <c r="B21" s="3" t="s">
        <v>99</v>
      </c>
      <c r="C21" s="3" t="s">
        <v>58</v>
      </c>
      <c r="D21" s="3" t="s">
        <v>100</v>
      </c>
      <c r="E21" s="3" t="s">
        <v>71</v>
      </c>
      <c r="F21" s="3" t="s">
        <v>101</v>
      </c>
      <c r="G21" s="3" t="s">
        <v>26</v>
      </c>
      <c r="H21" s="3" t="s">
        <v>27</v>
      </c>
      <c r="I21" s="3"/>
      <c r="J21" s="3" t="s">
        <v>19</v>
      </c>
      <c r="K21" s="3" t="s">
        <v>20</v>
      </c>
      <c r="L21" s="5" t="s">
        <v>102</v>
      </c>
    </row>
    <row r="22" customFormat="false" ht="14.9" hidden="false" customHeight="true" outlineLevel="0" collapsed="false">
      <c r="A22" s="2" t="str">
        <f aca="false">HYPERLINK("https://www.fabsurplus.com/sdi_catalog/salesItemDetails.do?id=80204")</f>
        <v>https://www.fabsurplus.com/sdi_catalog/salesItemDetails.do?id=80204</v>
      </c>
      <c r="B22" s="2" t="s">
        <v>103</v>
      </c>
      <c r="C22" s="2" t="s">
        <v>58</v>
      </c>
      <c r="D22" s="2" t="s">
        <v>104</v>
      </c>
      <c r="E22" s="2" t="s">
        <v>71</v>
      </c>
      <c r="F22" s="2" t="s">
        <v>16</v>
      </c>
      <c r="G22" s="2" t="s">
        <v>26</v>
      </c>
      <c r="H22" s="2" t="s">
        <v>36</v>
      </c>
      <c r="I22" s="2"/>
      <c r="J22" s="2" t="s">
        <v>19</v>
      </c>
      <c r="K22" s="2" t="s">
        <v>20</v>
      </c>
      <c r="L22" s="6" t="s">
        <v>76</v>
      </c>
    </row>
    <row r="23" customFormat="false" ht="14.9" hidden="false" customHeight="true" outlineLevel="0" collapsed="false">
      <c r="A23" s="3" t="str">
        <f aca="false">HYPERLINK("https://www.fabsurplus.com/sdi_catalog/salesItemDetails.do?id=80205")</f>
        <v>https://www.fabsurplus.com/sdi_catalog/salesItemDetails.do?id=80205</v>
      </c>
      <c r="B23" s="3" t="s">
        <v>105</v>
      </c>
      <c r="C23" s="3" t="s">
        <v>58</v>
      </c>
      <c r="D23" s="3" t="s">
        <v>106</v>
      </c>
      <c r="E23" s="3" t="s">
        <v>71</v>
      </c>
      <c r="F23" s="3" t="s">
        <v>47</v>
      </c>
      <c r="G23" s="3" t="s">
        <v>26</v>
      </c>
      <c r="H23" s="3" t="s">
        <v>27</v>
      </c>
      <c r="I23" s="3"/>
      <c r="J23" s="3" t="s">
        <v>19</v>
      </c>
      <c r="K23" s="3" t="s">
        <v>20</v>
      </c>
      <c r="L23" s="5" t="s">
        <v>107</v>
      </c>
    </row>
    <row r="24" customFormat="false" ht="14.9" hidden="false" customHeight="true" outlineLevel="0" collapsed="false">
      <c r="A24" s="2" t="str">
        <f aca="false">HYPERLINK("https://www.fabsurplus.com/sdi_catalog/salesItemDetails.do?id=80206")</f>
        <v>https://www.fabsurplus.com/sdi_catalog/salesItemDetails.do?id=80206</v>
      </c>
      <c r="B24" s="2" t="s">
        <v>108</v>
      </c>
      <c r="C24" s="2" t="s">
        <v>58</v>
      </c>
      <c r="D24" s="2" t="s">
        <v>109</v>
      </c>
      <c r="E24" s="2" t="s">
        <v>71</v>
      </c>
      <c r="F24" s="2" t="s">
        <v>47</v>
      </c>
      <c r="G24" s="2" t="s">
        <v>26</v>
      </c>
      <c r="H24" s="2" t="s">
        <v>27</v>
      </c>
      <c r="I24" s="2"/>
      <c r="J24" s="2" t="s">
        <v>19</v>
      </c>
      <c r="K24" s="2" t="s">
        <v>20</v>
      </c>
      <c r="L24" s="6" t="s">
        <v>76</v>
      </c>
    </row>
    <row r="25" customFormat="false" ht="14.9" hidden="false" customHeight="true" outlineLevel="0" collapsed="false">
      <c r="A25" s="3" t="str">
        <f aca="false">HYPERLINK("https://www.fabsurplus.com/sdi_catalog/salesItemDetails.do?id=80207")</f>
        <v>https://www.fabsurplus.com/sdi_catalog/salesItemDetails.do?id=80207</v>
      </c>
      <c r="B25" s="3" t="s">
        <v>110</v>
      </c>
      <c r="C25" s="3" t="s">
        <v>58</v>
      </c>
      <c r="D25" s="3" t="s">
        <v>111</v>
      </c>
      <c r="E25" s="3" t="s">
        <v>112</v>
      </c>
      <c r="F25" s="3" t="s">
        <v>113</v>
      </c>
      <c r="G25" s="3" t="s">
        <v>26</v>
      </c>
      <c r="H25" s="3" t="s">
        <v>27</v>
      </c>
      <c r="I25" s="3"/>
      <c r="J25" s="3" t="s">
        <v>19</v>
      </c>
      <c r="K25" s="3" t="s">
        <v>20</v>
      </c>
      <c r="L25" s="5" t="s">
        <v>114</v>
      </c>
    </row>
    <row r="26" customFormat="false" ht="14.9" hidden="false" customHeight="true" outlineLevel="0" collapsed="false">
      <c r="A26" s="2" t="str">
        <f aca="false">HYPERLINK("https://www.fabsurplus.com/sdi_catalog/salesItemDetails.do?id=80208")</f>
        <v>https://www.fabsurplus.com/sdi_catalog/salesItemDetails.do?id=80208</v>
      </c>
      <c r="B26" s="2" t="s">
        <v>115</v>
      </c>
      <c r="C26" s="2" t="s">
        <v>58</v>
      </c>
      <c r="D26" s="2" t="s">
        <v>116</v>
      </c>
      <c r="E26" s="2" t="s">
        <v>71</v>
      </c>
      <c r="F26" s="2" t="s">
        <v>47</v>
      </c>
      <c r="G26" s="2" t="s">
        <v>26</v>
      </c>
      <c r="H26" s="2" t="s">
        <v>27</v>
      </c>
      <c r="I26" s="2"/>
      <c r="J26" s="2" t="s">
        <v>19</v>
      </c>
      <c r="K26" s="2" t="s">
        <v>20</v>
      </c>
      <c r="L26" s="6" t="s">
        <v>82</v>
      </c>
    </row>
    <row r="27" customFormat="false" ht="14.9" hidden="false" customHeight="true" outlineLevel="0" collapsed="false">
      <c r="A27" s="3" t="str">
        <f aca="false">HYPERLINK("https://www.fabsurplus.com/sdi_catalog/salesItemDetails.do?id=80209")</f>
        <v>https://www.fabsurplus.com/sdi_catalog/salesItemDetails.do?id=80209</v>
      </c>
      <c r="B27" s="3" t="s">
        <v>117</v>
      </c>
      <c r="C27" s="3" t="s">
        <v>58</v>
      </c>
      <c r="D27" s="3" t="s">
        <v>118</v>
      </c>
      <c r="E27" s="3" t="s">
        <v>119</v>
      </c>
      <c r="F27" s="3" t="s">
        <v>47</v>
      </c>
      <c r="G27" s="3" t="s">
        <v>26</v>
      </c>
      <c r="H27" s="3" t="s">
        <v>27</v>
      </c>
      <c r="I27" s="3"/>
      <c r="J27" s="3" t="s">
        <v>19</v>
      </c>
      <c r="K27" s="3" t="s">
        <v>20</v>
      </c>
      <c r="L27" s="5" t="s">
        <v>114</v>
      </c>
    </row>
    <row r="28" customFormat="false" ht="14.9" hidden="false" customHeight="true" outlineLevel="0" collapsed="false">
      <c r="A28" s="2" t="str">
        <f aca="false">HYPERLINK("https://www.fabsurplus.com/sdi_catalog/salesItemDetails.do?id=80210")</f>
        <v>https://www.fabsurplus.com/sdi_catalog/salesItemDetails.do?id=80210</v>
      </c>
      <c r="B28" s="2" t="s">
        <v>120</v>
      </c>
      <c r="C28" s="2" t="s">
        <v>58</v>
      </c>
      <c r="D28" s="2" t="s">
        <v>121</v>
      </c>
      <c r="E28" s="2" t="s">
        <v>71</v>
      </c>
      <c r="F28" s="2" t="s">
        <v>16</v>
      </c>
      <c r="G28" s="2" t="s">
        <v>26</v>
      </c>
      <c r="H28" s="2" t="s">
        <v>27</v>
      </c>
      <c r="I28" s="2"/>
      <c r="J28" s="2" t="s">
        <v>19</v>
      </c>
      <c r="K28" s="2" t="s">
        <v>20</v>
      </c>
      <c r="L28" s="6" t="s">
        <v>82</v>
      </c>
    </row>
    <row r="29" customFormat="false" ht="14.9" hidden="false" customHeight="true" outlineLevel="0" collapsed="false">
      <c r="A29" s="3" t="str">
        <f aca="false">HYPERLINK("https://www.fabsurplus.com/sdi_catalog/salesItemDetails.do?id=80293")</f>
        <v>https://www.fabsurplus.com/sdi_catalog/salesItemDetails.do?id=80293</v>
      </c>
      <c r="B29" s="3" t="s">
        <v>122</v>
      </c>
      <c r="C29" s="3" t="s">
        <v>58</v>
      </c>
      <c r="D29" s="3" t="s">
        <v>123</v>
      </c>
      <c r="E29" s="3" t="s">
        <v>71</v>
      </c>
      <c r="F29" s="3" t="s">
        <v>47</v>
      </c>
      <c r="G29" s="3" t="s">
        <v>26</v>
      </c>
      <c r="H29" s="3" t="s">
        <v>36</v>
      </c>
      <c r="I29" s="3"/>
      <c r="J29" s="3" t="s">
        <v>19</v>
      </c>
      <c r="K29" s="3" t="s">
        <v>20</v>
      </c>
      <c r="L29" s="5" t="s">
        <v>82</v>
      </c>
    </row>
    <row r="30" customFormat="false" ht="14.9" hidden="false" customHeight="true" outlineLevel="0" collapsed="false">
      <c r="A30" s="2" t="str">
        <f aca="false">HYPERLINK("https://www.fabsurplus.com/sdi_catalog/salesItemDetails.do?id=80294")</f>
        <v>https://www.fabsurplus.com/sdi_catalog/salesItemDetails.do?id=80294</v>
      </c>
      <c r="B30" s="2" t="s">
        <v>124</v>
      </c>
      <c r="C30" s="2" t="s">
        <v>58</v>
      </c>
      <c r="D30" s="2" t="s">
        <v>125</v>
      </c>
      <c r="E30" s="2" t="s">
        <v>71</v>
      </c>
      <c r="F30" s="2" t="s">
        <v>126</v>
      </c>
      <c r="G30" s="2" t="s">
        <v>26</v>
      </c>
      <c r="H30" s="2" t="s">
        <v>36</v>
      </c>
      <c r="I30" s="2"/>
      <c r="J30" s="2" t="s">
        <v>19</v>
      </c>
      <c r="K30" s="2" t="s">
        <v>20</v>
      </c>
      <c r="L30" s="6" t="s">
        <v>127</v>
      </c>
    </row>
    <row r="31" customFormat="false" ht="14.9" hidden="false" customHeight="true" outlineLevel="0" collapsed="false">
      <c r="A31" s="3" t="str">
        <f aca="false">HYPERLINK("https://www.fabsurplus.com/sdi_catalog/salesItemDetails.do?id=80295")</f>
        <v>https://www.fabsurplus.com/sdi_catalog/salesItemDetails.do?id=80295</v>
      </c>
      <c r="B31" s="3" t="s">
        <v>128</v>
      </c>
      <c r="C31" s="3" t="s">
        <v>58</v>
      </c>
      <c r="D31" s="3" t="s">
        <v>129</v>
      </c>
      <c r="E31" s="3" t="s">
        <v>130</v>
      </c>
      <c r="F31" s="3" t="s">
        <v>16</v>
      </c>
      <c r="G31" s="3" t="s">
        <v>26</v>
      </c>
      <c r="H31" s="3" t="s">
        <v>27</v>
      </c>
      <c r="I31" s="3"/>
      <c r="J31" s="3" t="s">
        <v>19</v>
      </c>
      <c r="K31" s="3" t="s">
        <v>20</v>
      </c>
      <c r="L31" s="5" t="s">
        <v>131</v>
      </c>
    </row>
    <row r="32" customFormat="false" ht="14.9" hidden="false" customHeight="true" outlineLevel="0" collapsed="false">
      <c r="A32" s="2" t="str">
        <f aca="false">HYPERLINK("https://www.fabsurplus.com/sdi_catalog/salesItemDetails.do?id=80296")</f>
        <v>https://www.fabsurplus.com/sdi_catalog/salesItemDetails.do?id=80296</v>
      </c>
      <c r="B32" s="2" t="s">
        <v>132</v>
      </c>
      <c r="C32" s="2" t="s">
        <v>58</v>
      </c>
      <c r="D32" s="2" t="s">
        <v>133</v>
      </c>
      <c r="E32" s="2" t="s">
        <v>71</v>
      </c>
      <c r="F32" s="2" t="s">
        <v>47</v>
      </c>
      <c r="G32" s="2" t="s">
        <v>26</v>
      </c>
      <c r="H32" s="2" t="s">
        <v>27</v>
      </c>
      <c r="I32" s="2"/>
      <c r="J32" s="2" t="s">
        <v>19</v>
      </c>
      <c r="K32" s="2" t="s">
        <v>20</v>
      </c>
      <c r="L32" s="6" t="s">
        <v>85</v>
      </c>
    </row>
    <row r="33" customFormat="false" ht="14.9" hidden="false" customHeight="true" outlineLevel="0" collapsed="false">
      <c r="A33" s="3" t="str">
        <f aca="false">HYPERLINK("https://www.fabsurplus.com/sdi_catalog/salesItemDetails.do?id=80297")</f>
        <v>https://www.fabsurplus.com/sdi_catalog/salesItemDetails.do?id=80297</v>
      </c>
      <c r="B33" s="3" t="s">
        <v>134</v>
      </c>
      <c r="C33" s="3" t="s">
        <v>58</v>
      </c>
      <c r="D33" s="3" t="s">
        <v>135</v>
      </c>
      <c r="E33" s="3" t="s">
        <v>71</v>
      </c>
      <c r="F33" s="3" t="s">
        <v>136</v>
      </c>
      <c r="G33" s="3" t="s">
        <v>26</v>
      </c>
      <c r="H33" s="3" t="s">
        <v>36</v>
      </c>
      <c r="I33" s="3"/>
      <c r="J33" s="3" t="s">
        <v>19</v>
      </c>
      <c r="K33" s="3" t="s">
        <v>20</v>
      </c>
      <c r="L33" s="5" t="s">
        <v>137</v>
      </c>
    </row>
    <row r="34" customFormat="false" ht="14.9" hidden="false" customHeight="true" outlineLevel="0" collapsed="false">
      <c r="A34" s="2" t="str">
        <f aca="false">HYPERLINK("https://www.fabsurplus.com/sdi_catalog/salesItemDetails.do?id=80298")</f>
        <v>https://www.fabsurplus.com/sdi_catalog/salesItemDetails.do?id=80298</v>
      </c>
      <c r="B34" s="2" t="s">
        <v>138</v>
      </c>
      <c r="C34" s="2" t="s">
        <v>58</v>
      </c>
      <c r="D34" s="2" t="s">
        <v>139</v>
      </c>
      <c r="E34" s="2" t="s">
        <v>71</v>
      </c>
      <c r="F34" s="2" t="s">
        <v>42</v>
      </c>
      <c r="G34" s="2" t="s">
        <v>26</v>
      </c>
      <c r="H34" s="2" t="s">
        <v>36</v>
      </c>
      <c r="I34" s="2"/>
      <c r="J34" s="2" t="s">
        <v>19</v>
      </c>
      <c r="K34" s="2" t="s">
        <v>20</v>
      </c>
      <c r="L34" s="6" t="s">
        <v>76</v>
      </c>
    </row>
    <row r="35" customFormat="false" ht="14.9" hidden="false" customHeight="true" outlineLevel="0" collapsed="false">
      <c r="A35" s="3" t="str">
        <f aca="false">HYPERLINK("https://www.fabsurplus.com/sdi_catalog/salesItemDetails.do?id=80299")</f>
        <v>https://www.fabsurplus.com/sdi_catalog/salesItemDetails.do?id=80299</v>
      </c>
      <c r="B35" s="3" t="s">
        <v>140</v>
      </c>
      <c r="C35" s="3" t="s">
        <v>58</v>
      </c>
      <c r="D35" s="3" t="s">
        <v>141</v>
      </c>
      <c r="E35" s="3" t="s">
        <v>142</v>
      </c>
      <c r="F35" s="3" t="s">
        <v>126</v>
      </c>
      <c r="G35" s="3" t="s">
        <v>26</v>
      </c>
      <c r="H35" s="3" t="s">
        <v>36</v>
      </c>
      <c r="I35" s="3"/>
      <c r="J35" s="3" t="s">
        <v>19</v>
      </c>
      <c r="K35" s="3" t="s">
        <v>20</v>
      </c>
      <c r="L35" s="5" t="s">
        <v>143</v>
      </c>
    </row>
    <row r="36" customFormat="false" ht="14.9" hidden="false" customHeight="true" outlineLevel="0" collapsed="false">
      <c r="A36" s="2" t="str">
        <f aca="false">HYPERLINK("https://www.fabsurplus.com/sdi_catalog/salesItemDetails.do?id=80300")</f>
        <v>https://www.fabsurplus.com/sdi_catalog/salesItemDetails.do?id=80300</v>
      </c>
      <c r="B36" s="2" t="s">
        <v>144</v>
      </c>
      <c r="C36" s="2" t="s">
        <v>58</v>
      </c>
      <c r="D36" s="2" t="s">
        <v>145</v>
      </c>
      <c r="E36" s="2" t="s">
        <v>71</v>
      </c>
      <c r="F36" s="2" t="s">
        <v>47</v>
      </c>
      <c r="G36" s="2" t="s">
        <v>26</v>
      </c>
      <c r="H36" s="2" t="s">
        <v>27</v>
      </c>
      <c r="I36" s="2"/>
      <c r="J36" s="2" t="s">
        <v>19</v>
      </c>
      <c r="K36" s="2" t="s">
        <v>20</v>
      </c>
      <c r="L36" s="6" t="s">
        <v>85</v>
      </c>
    </row>
    <row r="37" customFormat="false" ht="14.9" hidden="false" customHeight="true" outlineLevel="0" collapsed="false">
      <c r="A37" s="3" t="str">
        <f aca="false">HYPERLINK("https://www.fabsurplus.com/sdi_catalog/salesItemDetails.do?id=80301")</f>
        <v>https://www.fabsurplus.com/sdi_catalog/salesItemDetails.do?id=80301</v>
      </c>
      <c r="B37" s="3" t="s">
        <v>146</v>
      </c>
      <c r="C37" s="3" t="s">
        <v>58</v>
      </c>
      <c r="D37" s="3" t="s">
        <v>147</v>
      </c>
      <c r="E37" s="3" t="s">
        <v>71</v>
      </c>
      <c r="F37" s="3" t="s">
        <v>42</v>
      </c>
      <c r="G37" s="3" t="s">
        <v>26</v>
      </c>
      <c r="H37" s="3" t="s">
        <v>36</v>
      </c>
      <c r="I37" s="3"/>
      <c r="J37" s="3" t="s">
        <v>19</v>
      </c>
      <c r="K37" s="3" t="s">
        <v>20</v>
      </c>
      <c r="L37" s="5" t="s">
        <v>148</v>
      </c>
    </row>
    <row r="38" customFormat="false" ht="14.9" hidden="false" customHeight="true" outlineLevel="0" collapsed="false">
      <c r="A38" s="2" t="str">
        <f aca="false">HYPERLINK("https://www.fabsurplus.com/sdi_catalog/salesItemDetails.do?id=80302")</f>
        <v>https://www.fabsurplus.com/sdi_catalog/salesItemDetails.do?id=80302</v>
      </c>
      <c r="B38" s="2" t="s">
        <v>149</v>
      </c>
      <c r="C38" s="2" t="s">
        <v>58</v>
      </c>
      <c r="D38" s="2" t="s">
        <v>150</v>
      </c>
      <c r="E38" s="2" t="s">
        <v>71</v>
      </c>
      <c r="F38" s="2" t="s">
        <v>47</v>
      </c>
      <c r="G38" s="2" t="s">
        <v>26</v>
      </c>
      <c r="H38" s="2" t="s">
        <v>27</v>
      </c>
      <c r="I38" s="2"/>
      <c r="J38" s="2" t="s">
        <v>19</v>
      </c>
      <c r="K38" s="2" t="s">
        <v>20</v>
      </c>
      <c r="L38" s="6" t="s">
        <v>151</v>
      </c>
    </row>
    <row r="39" customFormat="false" ht="14.9" hidden="false" customHeight="true" outlineLevel="0" collapsed="false">
      <c r="A39" s="3" t="str">
        <f aca="false">HYPERLINK("https://www.fabsurplus.com/sdi_catalog/salesItemDetails.do?id=82926")</f>
        <v>https://www.fabsurplus.com/sdi_catalog/salesItemDetails.do?id=82926</v>
      </c>
      <c r="B39" s="3" t="s">
        <v>152</v>
      </c>
      <c r="C39" s="3" t="s">
        <v>58</v>
      </c>
      <c r="D39" s="3" t="s">
        <v>153</v>
      </c>
      <c r="E39" s="3" t="s">
        <v>154</v>
      </c>
      <c r="F39" s="3" t="s">
        <v>16</v>
      </c>
      <c r="G39" s="3" t="s">
        <v>26</v>
      </c>
      <c r="H39" s="3" t="s">
        <v>36</v>
      </c>
      <c r="I39" s="3"/>
      <c r="J39" s="3" t="s">
        <v>19</v>
      </c>
      <c r="K39" s="3" t="s">
        <v>20</v>
      </c>
      <c r="L39" s="5" t="s">
        <v>155</v>
      </c>
    </row>
    <row r="40" customFormat="false" ht="14.9" hidden="false" customHeight="true" outlineLevel="0" collapsed="false">
      <c r="A40" s="2" t="str">
        <f aca="false">HYPERLINK("https://www.fabsurplus.com/sdi_catalog/salesItemDetails.do?id=83498")</f>
        <v>https://www.fabsurplus.com/sdi_catalog/salesItemDetails.do?id=83498</v>
      </c>
      <c r="B40" s="2" t="s">
        <v>156</v>
      </c>
      <c r="C40" s="2" t="s">
        <v>58</v>
      </c>
      <c r="D40" s="2" t="s">
        <v>157</v>
      </c>
      <c r="E40" s="2" t="s">
        <v>158</v>
      </c>
      <c r="F40" s="2" t="s">
        <v>113</v>
      </c>
      <c r="G40" s="2"/>
      <c r="H40" s="2" t="s">
        <v>27</v>
      </c>
      <c r="I40" s="2"/>
      <c r="J40" s="2" t="s">
        <v>19</v>
      </c>
      <c r="K40" s="2" t="s">
        <v>20</v>
      </c>
      <c r="L40" s="2" t="s">
        <v>159</v>
      </c>
    </row>
    <row r="41" customFormat="false" ht="14.9" hidden="false" customHeight="true" outlineLevel="0" collapsed="false">
      <c r="A41" s="3" t="str">
        <f aca="false">HYPERLINK("https://www.fabsurplus.com/sdi_catalog/salesItemDetails.do?id=83499")</f>
        <v>https://www.fabsurplus.com/sdi_catalog/salesItemDetails.do?id=83499</v>
      </c>
      <c r="B41" s="3" t="s">
        <v>160</v>
      </c>
      <c r="C41" s="3" t="s">
        <v>58</v>
      </c>
      <c r="D41" s="3" t="s">
        <v>111</v>
      </c>
      <c r="E41" s="3" t="s">
        <v>71</v>
      </c>
      <c r="F41" s="3" t="s">
        <v>161</v>
      </c>
      <c r="G41" s="3" t="s">
        <v>26</v>
      </c>
      <c r="H41" s="3" t="s">
        <v>27</v>
      </c>
      <c r="I41" s="3"/>
      <c r="J41" s="3" t="s">
        <v>19</v>
      </c>
      <c r="K41" s="3" t="s">
        <v>20</v>
      </c>
      <c r="L41" s="5" t="s">
        <v>162</v>
      </c>
    </row>
    <row r="42" customFormat="false" ht="14.9" hidden="false" customHeight="true" outlineLevel="0" collapsed="false">
      <c r="A42" s="2" t="str">
        <f aca="false">HYPERLINK("https://www.fabsurplus.com/sdi_catalog/salesItemDetails.do?id=83500")</f>
        <v>https://www.fabsurplus.com/sdi_catalog/salesItemDetails.do?id=83500</v>
      </c>
      <c r="B42" s="2" t="s">
        <v>163</v>
      </c>
      <c r="C42" s="2" t="s">
        <v>58</v>
      </c>
      <c r="D42" s="2" t="s">
        <v>164</v>
      </c>
      <c r="E42" s="2" t="s">
        <v>71</v>
      </c>
      <c r="F42" s="2" t="s">
        <v>42</v>
      </c>
      <c r="G42" s="2" t="s">
        <v>26</v>
      </c>
      <c r="H42" s="2" t="s">
        <v>27</v>
      </c>
      <c r="I42" s="2"/>
      <c r="J42" s="2" t="s">
        <v>19</v>
      </c>
      <c r="K42" s="2" t="s">
        <v>20</v>
      </c>
      <c r="L42" s="6" t="s">
        <v>73</v>
      </c>
    </row>
    <row r="43" customFormat="false" ht="14.9" hidden="false" customHeight="true" outlineLevel="0" collapsed="false">
      <c r="A43" s="3" t="str">
        <f aca="false">HYPERLINK("https://www.fabsurplus.com/sdi_catalog/salesItemDetails.do?id=83501")</f>
        <v>https://www.fabsurplus.com/sdi_catalog/salesItemDetails.do?id=83501</v>
      </c>
      <c r="B43" s="3" t="s">
        <v>165</v>
      </c>
      <c r="C43" s="3" t="s">
        <v>58</v>
      </c>
      <c r="D43" s="3" t="s">
        <v>166</v>
      </c>
      <c r="E43" s="3" t="s">
        <v>71</v>
      </c>
      <c r="F43" s="3" t="s">
        <v>47</v>
      </c>
      <c r="G43" s="3" t="s">
        <v>26</v>
      </c>
      <c r="H43" s="3" t="s">
        <v>27</v>
      </c>
      <c r="I43" s="3"/>
      <c r="J43" s="3" t="s">
        <v>19</v>
      </c>
      <c r="K43" s="3" t="s">
        <v>20</v>
      </c>
      <c r="L43" s="5" t="s">
        <v>85</v>
      </c>
    </row>
    <row r="44" customFormat="false" ht="14.9" hidden="false" customHeight="true" outlineLevel="0" collapsed="false">
      <c r="A44" s="2" t="str">
        <f aca="false">HYPERLINK("https://www.fabsurplus.com/sdi_catalog/salesItemDetails.do?id=83502")</f>
        <v>https://www.fabsurplus.com/sdi_catalog/salesItemDetails.do?id=83502</v>
      </c>
      <c r="B44" s="2" t="s">
        <v>167</v>
      </c>
      <c r="C44" s="2" t="s">
        <v>58</v>
      </c>
      <c r="D44" s="2" t="s">
        <v>168</v>
      </c>
      <c r="E44" s="2" t="s">
        <v>169</v>
      </c>
      <c r="F44" s="2" t="s">
        <v>47</v>
      </c>
      <c r="G44" s="2" t="s">
        <v>26</v>
      </c>
      <c r="H44" s="2" t="s">
        <v>27</v>
      </c>
      <c r="I44" s="2"/>
      <c r="J44" s="2" t="s">
        <v>19</v>
      </c>
      <c r="K44" s="2" t="s">
        <v>20</v>
      </c>
      <c r="L44" s="6" t="s">
        <v>170</v>
      </c>
    </row>
    <row r="45" customFormat="false" ht="14.9" hidden="false" customHeight="true" outlineLevel="0" collapsed="false">
      <c r="A45" s="3" t="str">
        <f aca="false">HYPERLINK("https://www.fabsurplus.com/sdi_catalog/salesItemDetails.do?id=83503")</f>
        <v>https://www.fabsurplus.com/sdi_catalog/salesItemDetails.do?id=83503</v>
      </c>
      <c r="B45" s="3" t="s">
        <v>171</v>
      </c>
      <c r="C45" s="3" t="s">
        <v>58</v>
      </c>
      <c r="D45" s="3" t="s">
        <v>172</v>
      </c>
      <c r="E45" s="3" t="s">
        <v>71</v>
      </c>
      <c r="F45" s="3" t="s">
        <v>47</v>
      </c>
      <c r="G45" s="3" t="s">
        <v>26</v>
      </c>
      <c r="H45" s="3" t="s">
        <v>27</v>
      </c>
      <c r="I45" s="3"/>
      <c r="J45" s="3" t="s">
        <v>19</v>
      </c>
      <c r="K45" s="3" t="s">
        <v>20</v>
      </c>
      <c r="L45" s="5" t="s">
        <v>173</v>
      </c>
    </row>
    <row r="46" customFormat="false" ht="14.9" hidden="false" customHeight="true" outlineLevel="0" collapsed="false">
      <c r="A46" s="2" t="str">
        <f aca="false">HYPERLINK("https://www.fabsurplus.com/sdi_catalog/salesItemDetails.do?id=83504")</f>
        <v>https://www.fabsurplus.com/sdi_catalog/salesItemDetails.do?id=83504</v>
      </c>
      <c r="B46" s="2" t="s">
        <v>174</v>
      </c>
      <c r="C46" s="2" t="s">
        <v>58</v>
      </c>
      <c r="D46" s="2" t="s">
        <v>175</v>
      </c>
      <c r="E46" s="2" t="s">
        <v>71</v>
      </c>
      <c r="F46" s="2" t="s">
        <v>47</v>
      </c>
      <c r="G46" s="2" t="s">
        <v>26</v>
      </c>
      <c r="H46" s="2" t="s">
        <v>27</v>
      </c>
      <c r="I46" s="2"/>
      <c r="J46" s="2" t="s">
        <v>19</v>
      </c>
      <c r="K46" s="2" t="s">
        <v>20</v>
      </c>
      <c r="L46" s="6" t="s">
        <v>176</v>
      </c>
    </row>
    <row r="47" customFormat="false" ht="14.9" hidden="false" customHeight="true" outlineLevel="0" collapsed="false">
      <c r="A47" s="3" t="str">
        <f aca="false">HYPERLINK("https://www.fabsurplus.com/sdi_catalog/salesItemDetails.do?id=83550")</f>
        <v>https://www.fabsurplus.com/sdi_catalog/salesItemDetails.do?id=83550</v>
      </c>
      <c r="B47" s="3" t="s">
        <v>177</v>
      </c>
      <c r="C47" s="3" t="s">
        <v>58</v>
      </c>
      <c r="D47" s="3" t="s">
        <v>178</v>
      </c>
      <c r="E47" s="3" t="s">
        <v>179</v>
      </c>
      <c r="F47" s="3" t="s">
        <v>47</v>
      </c>
      <c r="G47" s="3" t="s">
        <v>26</v>
      </c>
      <c r="H47" s="3" t="s">
        <v>36</v>
      </c>
      <c r="I47" s="3"/>
      <c r="J47" s="3" t="s">
        <v>19</v>
      </c>
      <c r="K47" s="3" t="s">
        <v>20</v>
      </c>
      <c r="L47" s="5" t="s">
        <v>180</v>
      </c>
    </row>
    <row r="48" customFormat="false" ht="14.9" hidden="false" customHeight="true" outlineLevel="0" collapsed="false">
      <c r="A48" s="2" t="str">
        <f aca="false">HYPERLINK("https://www.fabsurplus.com/sdi_catalog/salesItemDetails.do?id=89909")</f>
        <v>https://www.fabsurplus.com/sdi_catalog/salesItemDetails.do?id=89909</v>
      </c>
      <c r="B48" s="2" t="s">
        <v>181</v>
      </c>
      <c r="C48" s="2" t="s">
        <v>58</v>
      </c>
      <c r="D48" s="2" t="s">
        <v>182</v>
      </c>
      <c r="E48" s="2" t="s">
        <v>183</v>
      </c>
      <c r="F48" s="2" t="s">
        <v>16</v>
      </c>
      <c r="G48" s="2" t="s">
        <v>26</v>
      </c>
      <c r="H48" s="2" t="s">
        <v>27</v>
      </c>
      <c r="I48" s="7" t="n">
        <v>38503.9166666667</v>
      </c>
      <c r="J48" s="2" t="s">
        <v>19</v>
      </c>
      <c r="K48" s="2" t="s">
        <v>20</v>
      </c>
      <c r="L48" s="6" t="s">
        <v>184</v>
      </c>
    </row>
    <row r="49" customFormat="false" ht="14.9" hidden="false" customHeight="true" outlineLevel="0" collapsed="false">
      <c r="A49" s="3" t="str">
        <f aca="false">HYPERLINK("https://www.fabsurplus.com/sdi_catalog/salesItemDetails.do?id=92006")</f>
        <v>https://www.fabsurplus.com/sdi_catalog/salesItemDetails.do?id=92006</v>
      </c>
      <c r="B49" s="3" t="s">
        <v>185</v>
      </c>
      <c r="C49" s="3" t="s">
        <v>58</v>
      </c>
      <c r="D49" s="3" t="s">
        <v>111</v>
      </c>
      <c r="E49" s="3" t="s">
        <v>71</v>
      </c>
      <c r="F49" s="3" t="s">
        <v>16</v>
      </c>
      <c r="G49" s="3" t="s">
        <v>17</v>
      </c>
      <c r="H49" s="3" t="s">
        <v>27</v>
      </c>
      <c r="I49" s="3"/>
      <c r="J49" s="3" t="s">
        <v>19</v>
      </c>
      <c r="K49" s="3" t="s">
        <v>20</v>
      </c>
      <c r="L49" s="5" t="s">
        <v>186</v>
      </c>
    </row>
    <row r="50" customFormat="false" ht="14.9" hidden="false" customHeight="true" outlineLevel="0" collapsed="false">
      <c r="A50" s="2" t="str">
        <f aca="false">HYPERLINK("https://www.fabsurplus.com/sdi_catalog/salesItemDetails.do?id=92007")</f>
        <v>https://www.fabsurplus.com/sdi_catalog/salesItemDetails.do?id=92007</v>
      </c>
      <c r="B50" s="2" t="s">
        <v>187</v>
      </c>
      <c r="C50" s="2" t="s">
        <v>58</v>
      </c>
      <c r="D50" s="2" t="s">
        <v>141</v>
      </c>
      <c r="E50" s="2" t="s">
        <v>71</v>
      </c>
      <c r="F50" s="2" t="s">
        <v>16</v>
      </c>
      <c r="G50" s="2" t="s">
        <v>17</v>
      </c>
      <c r="H50" s="2" t="s">
        <v>27</v>
      </c>
      <c r="I50" s="2"/>
      <c r="J50" s="2" t="s">
        <v>19</v>
      </c>
      <c r="K50" s="2" t="s">
        <v>20</v>
      </c>
      <c r="L50" s="6" t="s">
        <v>188</v>
      </c>
    </row>
    <row r="51" customFormat="false" ht="14.9" hidden="false" customHeight="true" outlineLevel="0" collapsed="false">
      <c r="A51" s="3" t="str">
        <f aca="false">HYPERLINK("https://www.fabsurplus.com/sdi_catalog/salesItemDetails.do?id=92008")</f>
        <v>https://www.fabsurplus.com/sdi_catalog/salesItemDetails.do?id=92008</v>
      </c>
      <c r="B51" s="3" t="s">
        <v>189</v>
      </c>
      <c r="C51" s="3" t="s">
        <v>58</v>
      </c>
      <c r="D51" s="3" t="s">
        <v>168</v>
      </c>
      <c r="E51" s="3" t="s">
        <v>71</v>
      </c>
      <c r="F51" s="3" t="s">
        <v>16</v>
      </c>
      <c r="G51" s="3" t="s">
        <v>17</v>
      </c>
      <c r="H51" s="3" t="s">
        <v>27</v>
      </c>
      <c r="I51" s="3"/>
      <c r="J51" s="3" t="s">
        <v>19</v>
      </c>
      <c r="K51" s="3" t="s">
        <v>20</v>
      </c>
      <c r="L51" s="5" t="s">
        <v>190</v>
      </c>
    </row>
    <row r="52" customFormat="false" ht="14.9" hidden="false" customHeight="true" outlineLevel="0" collapsed="false">
      <c r="A52" s="2" t="str">
        <f aca="false">HYPERLINK("https://www.fabsurplus.com/sdi_catalog/salesItemDetails.do?id=92009")</f>
        <v>https://www.fabsurplus.com/sdi_catalog/salesItemDetails.do?id=92009</v>
      </c>
      <c r="B52" s="2" t="s">
        <v>191</v>
      </c>
      <c r="C52" s="2" t="s">
        <v>58</v>
      </c>
      <c r="D52" s="2" t="s">
        <v>192</v>
      </c>
      <c r="E52" s="2" t="s">
        <v>193</v>
      </c>
      <c r="F52" s="2" t="s">
        <v>194</v>
      </c>
      <c r="G52" s="2" t="s">
        <v>17</v>
      </c>
      <c r="H52" s="2" t="s">
        <v>27</v>
      </c>
      <c r="I52" s="2"/>
      <c r="J52" s="2" t="s">
        <v>19</v>
      </c>
      <c r="K52" s="2" t="s">
        <v>20</v>
      </c>
      <c r="L52" s="6" t="s">
        <v>195</v>
      </c>
    </row>
    <row r="53" customFormat="false" ht="14.9" hidden="false" customHeight="true" outlineLevel="0" collapsed="false">
      <c r="A53" s="3" t="str">
        <f aca="false">HYPERLINK("https://www.fabsurplus.com/sdi_catalog/salesItemDetails.do?id=108993")</f>
        <v>https://www.fabsurplus.com/sdi_catalog/salesItemDetails.do?id=108993</v>
      </c>
      <c r="B53" s="3" t="s">
        <v>196</v>
      </c>
      <c r="C53" s="3" t="s">
        <v>197</v>
      </c>
      <c r="D53" s="3" t="s">
        <v>198</v>
      </c>
      <c r="E53" s="3" t="s">
        <v>199</v>
      </c>
      <c r="F53" s="3" t="s">
        <v>16</v>
      </c>
      <c r="G53" s="3" t="s">
        <v>26</v>
      </c>
      <c r="H53" s="3" t="s">
        <v>36</v>
      </c>
      <c r="I53" s="3"/>
      <c r="J53" s="3"/>
      <c r="K53" s="3" t="s">
        <v>20</v>
      </c>
      <c r="L53" s="5" t="s">
        <v>200</v>
      </c>
    </row>
    <row r="54" customFormat="false" ht="14.9" hidden="false" customHeight="true" outlineLevel="0" collapsed="false">
      <c r="A54" s="2" t="str">
        <f aca="false">HYPERLINK("https://www.fabsurplus.com/sdi_catalog/salesItemDetails.do?id=81826")</f>
        <v>https://www.fabsurplus.com/sdi_catalog/salesItemDetails.do?id=81826</v>
      </c>
      <c r="B54" s="2" t="s">
        <v>201</v>
      </c>
      <c r="C54" s="2" t="s">
        <v>202</v>
      </c>
      <c r="D54" s="2" t="s">
        <v>203</v>
      </c>
      <c r="E54" s="2" t="s">
        <v>204</v>
      </c>
      <c r="F54" s="2" t="s">
        <v>16</v>
      </c>
      <c r="G54" s="2" t="s">
        <v>26</v>
      </c>
      <c r="H54" s="2" t="s">
        <v>36</v>
      </c>
      <c r="I54" s="7" t="n">
        <v>38352.9583333333</v>
      </c>
      <c r="J54" s="2" t="s">
        <v>19</v>
      </c>
      <c r="K54" s="2" t="s">
        <v>20</v>
      </c>
      <c r="L54" s="6" t="s">
        <v>205</v>
      </c>
    </row>
    <row r="55" customFormat="false" ht="14.9" hidden="false" customHeight="true" outlineLevel="0" collapsed="false">
      <c r="A55" s="3" t="str">
        <f aca="false">HYPERLINK("https://www.fabsurplus.com/sdi_catalog/salesItemDetails.do?id=18870")</f>
        <v>https://www.fabsurplus.com/sdi_catalog/salesItemDetails.do?id=18870</v>
      </c>
      <c r="B55" s="3" t="s">
        <v>206</v>
      </c>
      <c r="C55" s="3" t="s">
        <v>207</v>
      </c>
      <c r="D55" s="3" t="s">
        <v>208</v>
      </c>
      <c r="E55" s="3" t="s">
        <v>209</v>
      </c>
      <c r="F55" s="3" t="s">
        <v>16</v>
      </c>
      <c r="G55" s="3"/>
      <c r="H55" s="3"/>
      <c r="I55" s="3"/>
      <c r="J55" s="3" t="s">
        <v>19</v>
      </c>
      <c r="K55" s="3"/>
      <c r="L55" s="3"/>
    </row>
    <row r="56" customFormat="false" ht="14.9" hidden="false" customHeight="true" outlineLevel="0" collapsed="false">
      <c r="A56" s="2" t="str">
        <f aca="false">HYPERLINK("https://www.fabsurplus.com/sdi_catalog/salesItemDetails.do?id=53031")</f>
        <v>https://www.fabsurplus.com/sdi_catalog/salesItemDetails.do?id=53031</v>
      </c>
      <c r="B56" s="2" t="s">
        <v>210</v>
      </c>
      <c r="C56" s="2" t="s">
        <v>211</v>
      </c>
      <c r="D56" s="2" t="s">
        <v>212</v>
      </c>
      <c r="E56" s="2" t="s">
        <v>212</v>
      </c>
      <c r="F56" s="2" t="s">
        <v>16</v>
      </c>
      <c r="G56" s="2" t="s">
        <v>17</v>
      </c>
      <c r="H56" s="2" t="s">
        <v>27</v>
      </c>
      <c r="I56" s="2"/>
      <c r="J56" s="2" t="s">
        <v>19</v>
      </c>
      <c r="K56" s="2" t="s">
        <v>20</v>
      </c>
      <c r="L56" s="2" t="s">
        <v>213</v>
      </c>
    </row>
    <row r="57" customFormat="false" ht="14.9" hidden="false" customHeight="true" outlineLevel="0" collapsed="false">
      <c r="A57" s="3" t="str">
        <f aca="false">HYPERLINK("https://www.fabsurplus.com/sdi_catalog/salesItemDetails.do?id=10544")</f>
        <v>https://www.fabsurplus.com/sdi_catalog/salesItemDetails.do?id=10544</v>
      </c>
      <c r="B57" s="3" t="s">
        <v>214</v>
      </c>
      <c r="C57" s="3" t="s">
        <v>215</v>
      </c>
      <c r="D57" s="3" t="s">
        <v>216</v>
      </c>
      <c r="E57" s="3" t="s">
        <v>217</v>
      </c>
      <c r="F57" s="3" t="s">
        <v>16</v>
      </c>
      <c r="G57" s="3" t="s">
        <v>66</v>
      </c>
      <c r="H57" s="3" t="s">
        <v>27</v>
      </c>
      <c r="I57" s="3"/>
      <c r="J57" s="3" t="s">
        <v>19</v>
      </c>
      <c r="K57" s="3" t="s">
        <v>20</v>
      </c>
      <c r="L57" s="5" t="s">
        <v>218</v>
      </c>
    </row>
    <row r="58" customFormat="false" ht="14.9" hidden="false" customHeight="true" outlineLevel="0" collapsed="false">
      <c r="A58" s="2" t="str">
        <f aca="false">HYPERLINK("https://www.fabsurplus.com/sdi_catalog/salesItemDetails.do?id=18868")</f>
        <v>https://www.fabsurplus.com/sdi_catalog/salesItemDetails.do?id=18868</v>
      </c>
      <c r="B58" s="2" t="s">
        <v>219</v>
      </c>
      <c r="C58" s="2" t="s">
        <v>215</v>
      </c>
      <c r="D58" s="2" t="s">
        <v>220</v>
      </c>
      <c r="E58" s="2" t="s">
        <v>221</v>
      </c>
      <c r="F58" s="2" t="s">
        <v>16</v>
      </c>
      <c r="G58" s="2" t="s">
        <v>222</v>
      </c>
      <c r="H58" s="2" t="s">
        <v>36</v>
      </c>
      <c r="I58" s="2"/>
      <c r="J58" s="2" t="s">
        <v>19</v>
      </c>
      <c r="K58" s="2" t="s">
        <v>20</v>
      </c>
      <c r="L58" s="6" t="s">
        <v>223</v>
      </c>
    </row>
    <row r="59" customFormat="false" ht="14.9" hidden="false" customHeight="true" outlineLevel="0" collapsed="false">
      <c r="A59" s="3" t="str">
        <f aca="false">HYPERLINK("https://www.fabsurplus.com/sdi_catalog/salesItemDetails.do?id=18869")</f>
        <v>https://www.fabsurplus.com/sdi_catalog/salesItemDetails.do?id=18869</v>
      </c>
      <c r="B59" s="3" t="s">
        <v>224</v>
      </c>
      <c r="C59" s="3" t="s">
        <v>215</v>
      </c>
      <c r="D59" s="3" t="s">
        <v>225</v>
      </c>
      <c r="E59" s="3" t="s">
        <v>226</v>
      </c>
      <c r="F59" s="3" t="s">
        <v>16</v>
      </c>
      <c r="G59" s="3" t="s">
        <v>222</v>
      </c>
      <c r="H59" s="3" t="s">
        <v>36</v>
      </c>
      <c r="I59" s="3"/>
      <c r="J59" s="3" t="s">
        <v>19</v>
      </c>
      <c r="K59" s="3" t="s">
        <v>20</v>
      </c>
      <c r="L59" s="3" t="s">
        <v>227</v>
      </c>
    </row>
    <row r="60" customFormat="false" ht="14.9" hidden="false" customHeight="true" outlineLevel="0" collapsed="false">
      <c r="A60" s="2" t="str">
        <f aca="false">HYPERLINK("https://www.fabsurplus.com/sdi_catalog/salesItemDetails.do?id=79588")</f>
        <v>https://www.fabsurplus.com/sdi_catalog/salesItemDetails.do?id=79588</v>
      </c>
      <c r="B60" s="2" t="s">
        <v>228</v>
      </c>
      <c r="C60" s="2" t="s">
        <v>215</v>
      </c>
      <c r="D60" s="2" t="s">
        <v>229</v>
      </c>
      <c r="E60" s="2" t="s">
        <v>230</v>
      </c>
      <c r="F60" s="2" t="s">
        <v>16</v>
      </c>
      <c r="G60" s="2" t="s">
        <v>231</v>
      </c>
      <c r="H60" s="2" t="s">
        <v>27</v>
      </c>
      <c r="I60" s="7" t="n">
        <v>39326</v>
      </c>
      <c r="J60" s="2" t="s">
        <v>19</v>
      </c>
      <c r="K60" s="2" t="s">
        <v>20</v>
      </c>
      <c r="L60" s="6" t="s">
        <v>232</v>
      </c>
    </row>
    <row r="61" customFormat="false" ht="14.9" hidden="false" customHeight="true" outlineLevel="0" collapsed="false">
      <c r="A61" s="3" t="str">
        <f aca="false">HYPERLINK("https://www.fabsurplus.com/sdi_catalog/salesItemDetails.do?id=79589")</f>
        <v>https://www.fabsurplus.com/sdi_catalog/salesItemDetails.do?id=79589</v>
      </c>
      <c r="B61" s="3" t="s">
        <v>233</v>
      </c>
      <c r="C61" s="3" t="s">
        <v>215</v>
      </c>
      <c r="D61" s="3" t="s">
        <v>229</v>
      </c>
      <c r="E61" s="3" t="s">
        <v>230</v>
      </c>
      <c r="F61" s="3" t="s">
        <v>16</v>
      </c>
      <c r="G61" s="3" t="s">
        <v>231</v>
      </c>
      <c r="H61" s="3" t="s">
        <v>27</v>
      </c>
      <c r="I61" s="4" t="n">
        <v>39721.9166666667</v>
      </c>
      <c r="J61" s="3" t="s">
        <v>19</v>
      </c>
      <c r="K61" s="3" t="s">
        <v>20</v>
      </c>
      <c r="L61" s="5" t="s">
        <v>234</v>
      </c>
    </row>
    <row r="62" customFormat="false" ht="14.9" hidden="false" customHeight="true" outlineLevel="0" collapsed="false">
      <c r="A62" s="2" t="str">
        <f aca="false">HYPERLINK("https://www.fabsurplus.com/sdi_catalog/salesItemDetails.do?id=80267")</f>
        <v>https://www.fabsurplus.com/sdi_catalog/salesItemDetails.do?id=80267</v>
      </c>
      <c r="B62" s="2" t="s">
        <v>235</v>
      </c>
      <c r="C62" s="2" t="s">
        <v>236</v>
      </c>
      <c r="D62" s="2" t="s">
        <v>237</v>
      </c>
      <c r="E62" s="2" t="s">
        <v>238</v>
      </c>
      <c r="F62" s="2" t="s">
        <v>239</v>
      </c>
      <c r="G62" s="2" t="s">
        <v>17</v>
      </c>
      <c r="H62" s="2" t="s">
        <v>27</v>
      </c>
      <c r="I62" s="2"/>
      <c r="J62" s="2" t="s">
        <v>19</v>
      </c>
      <c r="K62" s="2" t="s">
        <v>20</v>
      </c>
      <c r="L62" s="6" t="s">
        <v>240</v>
      </c>
    </row>
    <row r="63" customFormat="false" ht="14.9" hidden="false" customHeight="true" outlineLevel="0" collapsed="false">
      <c r="A63" s="3" t="str">
        <f aca="false">HYPERLINK("https://www.fabsurplus.com/sdi_catalog/salesItemDetails.do?id=80268")</f>
        <v>https://www.fabsurplus.com/sdi_catalog/salesItemDetails.do?id=80268</v>
      </c>
      <c r="B63" s="3" t="s">
        <v>241</v>
      </c>
      <c r="C63" s="3" t="s">
        <v>242</v>
      </c>
      <c r="D63" s="3" t="s">
        <v>243</v>
      </c>
      <c r="E63" s="3" t="s">
        <v>244</v>
      </c>
      <c r="F63" s="3" t="s">
        <v>47</v>
      </c>
      <c r="G63" s="3" t="s">
        <v>245</v>
      </c>
      <c r="H63" s="3" t="s">
        <v>27</v>
      </c>
      <c r="I63" s="4" t="n">
        <v>34089.9166666667</v>
      </c>
      <c r="J63" s="3" t="s">
        <v>19</v>
      </c>
      <c r="K63" s="3" t="s">
        <v>20</v>
      </c>
      <c r="L63" s="3"/>
    </row>
    <row r="64" customFormat="false" ht="14.9" hidden="false" customHeight="true" outlineLevel="0" collapsed="false">
      <c r="A64" s="2" t="str">
        <f aca="false">HYPERLINK("https://www.fabsurplus.com/sdi_catalog/salesItemDetails.do?id=83904")</f>
        <v>https://www.fabsurplus.com/sdi_catalog/salesItemDetails.do?id=83904</v>
      </c>
      <c r="B64" s="2" t="s">
        <v>246</v>
      </c>
      <c r="C64" s="2" t="s">
        <v>242</v>
      </c>
      <c r="D64" s="2" t="s">
        <v>247</v>
      </c>
      <c r="E64" s="2" t="s">
        <v>248</v>
      </c>
      <c r="F64" s="2" t="s">
        <v>16</v>
      </c>
      <c r="G64" s="2" t="s">
        <v>249</v>
      </c>
      <c r="H64" s="2" t="s">
        <v>250</v>
      </c>
      <c r="I64" s="7" t="n">
        <v>32782</v>
      </c>
      <c r="J64" s="2" t="s">
        <v>19</v>
      </c>
      <c r="K64" s="2" t="s">
        <v>20</v>
      </c>
      <c r="L64" s="6" t="s">
        <v>251</v>
      </c>
    </row>
    <row r="65" customFormat="false" ht="14.9" hidden="false" customHeight="true" outlineLevel="0" collapsed="false">
      <c r="A65" s="3" t="str">
        <f aca="false">HYPERLINK("https://www.fabsurplus.com/sdi_catalog/salesItemDetails.do?id=77087")</f>
        <v>https://www.fabsurplus.com/sdi_catalog/salesItemDetails.do?id=77087</v>
      </c>
      <c r="B65" s="3" t="s">
        <v>252</v>
      </c>
      <c r="C65" s="3" t="s">
        <v>253</v>
      </c>
      <c r="D65" s="3" t="s">
        <v>254</v>
      </c>
      <c r="E65" s="3" t="s">
        <v>255</v>
      </c>
      <c r="F65" s="3" t="s">
        <v>16</v>
      </c>
      <c r="G65" s="3"/>
      <c r="H65" s="3"/>
      <c r="I65" s="3"/>
      <c r="J65" s="3" t="s">
        <v>19</v>
      </c>
      <c r="K65" s="3"/>
      <c r="L65" s="3"/>
    </row>
    <row r="66" customFormat="false" ht="14.9" hidden="false" customHeight="true" outlineLevel="0" collapsed="false">
      <c r="A66" s="2" t="str">
        <f aca="false">HYPERLINK("https://www.fabsurplus.com/sdi_catalog/salesItemDetails.do?id=77093")</f>
        <v>https://www.fabsurplus.com/sdi_catalog/salesItemDetails.do?id=77093</v>
      </c>
      <c r="B66" s="2" t="s">
        <v>256</v>
      </c>
      <c r="C66" s="2" t="s">
        <v>257</v>
      </c>
      <c r="D66" s="2" t="s">
        <v>258</v>
      </c>
      <c r="E66" s="2" t="s">
        <v>259</v>
      </c>
      <c r="F66" s="2" t="s">
        <v>16</v>
      </c>
      <c r="G66" s="2"/>
      <c r="H66" s="2"/>
      <c r="I66" s="2"/>
      <c r="J66" s="2" t="s">
        <v>19</v>
      </c>
      <c r="K66" s="2"/>
      <c r="L66" s="2"/>
    </row>
    <row r="67" customFormat="false" ht="14.9" hidden="false" customHeight="true" outlineLevel="0" collapsed="false">
      <c r="A67" s="3" t="str">
        <f aca="false">HYPERLINK("https://www.fabsurplus.com/sdi_catalog/salesItemDetails.do?id=83564")</f>
        <v>https://www.fabsurplus.com/sdi_catalog/salesItemDetails.do?id=83564</v>
      </c>
      <c r="B67" s="3" t="s">
        <v>260</v>
      </c>
      <c r="C67" s="3" t="s">
        <v>257</v>
      </c>
      <c r="D67" s="3" t="s">
        <v>261</v>
      </c>
      <c r="E67" s="3" t="s">
        <v>262</v>
      </c>
      <c r="F67" s="3" t="s">
        <v>16</v>
      </c>
      <c r="G67" s="3"/>
      <c r="H67" s="3" t="s">
        <v>36</v>
      </c>
      <c r="I67" s="3"/>
      <c r="J67" s="3" t="s">
        <v>19</v>
      </c>
      <c r="K67" s="3" t="s">
        <v>20</v>
      </c>
      <c r="L67" s="3" t="s">
        <v>263</v>
      </c>
    </row>
    <row r="68" customFormat="false" ht="14.9" hidden="false" customHeight="true" outlineLevel="0" collapsed="false">
      <c r="A68" s="2" t="str">
        <f aca="false">HYPERLINK("https://www.fabsurplus.com/sdi_catalog/salesItemDetails.do?id=83593")</f>
        <v>https://www.fabsurplus.com/sdi_catalog/salesItemDetails.do?id=83593</v>
      </c>
      <c r="B68" s="2" t="s">
        <v>264</v>
      </c>
      <c r="C68" s="2" t="s">
        <v>257</v>
      </c>
      <c r="D68" s="2" t="s">
        <v>265</v>
      </c>
      <c r="E68" s="2" t="s">
        <v>266</v>
      </c>
      <c r="F68" s="2" t="s">
        <v>16</v>
      </c>
      <c r="G68" s="2"/>
      <c r="H68" s="2" t="s">
        <v>27</v>
      </c>
      <c r="I68" s="2"/>
      <c r="J68" s="2" t="s">
        <v>19</v>
      </c>
      <c r="K68" s="2" t="s">
        <v>20</v>
      </c>
      <c r="L68" s="2" t="s">
        <v>267</v>
      </c>
    </row>
    <row r="69" customFormat="false" ht="14.9" hidden="false" customHeight="true" outlineLevel="0" collapsed="false">
      <c r="A69" s="3" t="str">
        <f aca="false">HYPERLINK("https://www.fabsurplus.com/sdi_catalog/salesItemDetails.do?id=83595")</f>
        <v>https://www.fabsurplus.com/sdi_catalog/salesItemDetails.do?id=83595</v>
      </c>
      <c r="B69" s="3" t="s">
        <v>268</v>
      </c>
      <c r="C69" s="3" t="s">
        <v>257</v>
      </c>
      <c r="D69" s="3" t="s">
        <v>269</v>
      </c>
      <c r="E69" s="3" t="s">
        <v>270</v>
      </c>
      <c r="F69" s="3" t="s">
        <v>16</v>
      </c>
      <c r="G69" s="3"/>
      <c r="H69" s="3" t="s">
        <v>27</v>
      </c>
      <c r="I69" s="3"/>
      <c r="J69" s="3" t="s">
        <v>19</v>
      </c>
      <c r="K69" s="3" t="s">
        <v>20</v>
      </c>
      <c r="L69" s="3" t="s">
        <v>271</v>
      </c>
    </row>
    <row r="70" customFormat="false" ht="14.9" hidden="false" customHeight="true" outlineLevel="0" collapsed="false">
      <c r="A70" s="2" t="str">
        <f aca="false">HYPERLINK("https://www.fabsurplus.com/sdi_catalog/salesItemDetails.do?id=83588")</f>
        <v>https://www.fabsurplus.com/sdi_catalog/salesItemDetails.do?id=83588</v>
      </c>
      <c r="B70" s="2" t="s">
        <v>272</v>
      </c>
      <c r="C70" s="2" t="s">
        <v>273</v>
      </c>
      <c r="D70" s="2" t="s">
        <v>274</v>
      </c>
      <c r="E70" s="2" t="s">
        <v>275</v>
      </c>
      <c r="F70" s="2" t="s">
        <v>16</v>
      </c>
      <c r="G70" s="2" t="s">
        <v>26</v>
      </c>
      <c r="H70" s="2" t="s">
        <v>36</v>
      </c>
      <c r="I70" s="2"/>
      <c r="J70" s="2" t="s">
        <v>19</v>
      </c>
      <c r="K70" s="2" t="s">
        <v>20</v>
      </c>
      <c r="L70" s="6" t="s">
        <v>276</v>
      </c>
    </row>
    <row r="71" customFormat="false" ht="14.9" hidden="false" customHeight="true" outlineLevel="0" collapsed="false">
      <c r="A71" s="3" t="str">
        <f aca="false">HYPERLINK("https://www.fabsurplus.com/sdi_catalog/salesItemDetails.do?id=83669")</f>
        <v>https://www.fabsurplus.com/sdi_catalog/salesItemDetails.do?id=83669</v>
      </c>
      <c r="B71" s="3" t="s">
        <v>277</v>
      </c>
      <c r="C71" s="3" t="s">
        <v>273</v>
      </c>
      <c r="D71" s="3" t="s">
        <v>278</v>
      </c>
      <c r="E71" s="3" t="s">
        <v>279</v>
      </c>
      <c r="F71" s="3" t="s">
        <v>42</v>
      </c>
      <c r="G71" s="3"/>
      <c r="H71" s="3" t="s">
        <v>36</v>
      </c>
      <c r="I71" s="3"/>
      <c r="J71" s="3" t="s">
        <v>19</v>
      </c>
      <c r="K71" s="3" t="s">
        <v>20</v>
      </c>
      <c r="L71" s="5" t="s">
        <v>280</v>
      </c>
    </row>
    <row r="72" customFormat="false" ht="14.9" hidden="false" customHeight="true" outlineLevel="0" collapsed="false">
      <c r="A72" s="2" t="str">
        <f aca="false">HYPERLINK("https://www.fabsurplus.com/sdi_catalog/salesItemDetails.do?id=84551")</f>
        <v>https://www.fabsurplus.com/sdi_catalog/salesItemDetails.do?id=84551</v>
      </c>
      <c r="B72" s="2" t="s">
        <v>281</v>
      </c>
      <c r="C72" s="2" t="s">
        <v>273</v>
      </c>
      <c r="D72" s="2" t="s">
        <v>282</v>
      </c>
      <c r="E72" s="2" t="s">
        <v>283</v>
      </c>
      <c r="F72" s="2" t="s">
        <v>16</v>
      </c>
      <c r="G72" s="2"/>
      <c r="H72" s="2" t="s">
        <v>284</v>
      </c>
      <c r="I72" s="2"/>
      <c r="J72" s="2" t="s">
        <v>19</v>
      </c>
      <c r="K72" s="2" t="s">
        <v>20</v>
      </c>
      <c r="L72" s="6" t="s">
        <v>285</v>
      </c>
    </row>
    <row r="73" customFormat="false" ht="14.9" hidden="false" customHeight="true" outlineLevel="0" collapsed="false">
      <c r="A73" s="3" t="str">
        <f aca="false">HYPERLINK("https://www.fabsurplus.com/sdi_catalog/salesItemDetails.do?id=86305")</f>
        <v>https://www.fabsurplus.com/sdi_catalog/salesItemDetails.do?id=86305</v>
      </c>
      <c r="B73" s="3" t="s">
        <v>286</v>
      </c>
      <c r="C73" s="3" t="s">
        <v>273</v>
      </c>
      <c r="D73" s="3" t="s">
        <v>287</v>
      </c>
      <c r="E73" s="3" t="s">
        <v>288</v>
      </c>
      <c r="F73" s="3" t="s">
        <v>16</v>
      </c>
      <c r="G73" s="3"/>
      <c r="H73" s="3" t="s">
        <v>27</v>
      </c>
      <c r="I73" s="3"/>
      <c r="J73" s="3" t="s">
        <v>19</v>
      </c>
      <c r="K73" s="3" t="s">
        <v>20</v>
      </c>
      <c r="L73" s="5" t="s">
        <v>289</v>
      </c>
    </row>
    <row r="74" customFormat="false" ht="14.9" hidden="false" customHeight="true" outlineLevel="0" collapsed="false">
      <c r="A74" s="2" t="str">
        <f aca="false">HYPERLINK("https://www.fabsurplus.com/sdi_catalog/salesItemDetails.do?id=77090")</f>
        <v>https://www.fabsurplus.com/sdi_catalog/salesItemDetails.do?id=77090</v>
      </c>
      <c r="B74" s="2" t="s">
        <v>290</v>
      </c>
      <c r="C74" s="2" t="s">
        <v>291</v>
      </c>
      <c r="D74" s="2" t="s">
        <v>292</v>
      </c>
      <c r="E74" s="2" t="s">
        <v>293</v>
      </c>
      <c r="F74" s="2" t="s">
        <v>16</v>
      </c>
      <c r="G74" s="2"/>
      <c r="H74" s="2"/>
      <c r="I74" s="2"/>
      <c r="J74" s="2" t="s">
        <v>19</v>
      </c>
      <c r="K74" s="2"/>
      <c r="L74" s="2"/>
    </row>
    <row r="75" customFormat="false" ht="14.9" hidden="false" customHeight="true" outlineLevel="0" collapsed="false">
      <c r="A75" s="3" t="str">
        <f aca="false">HYPERLINK("https://www.fabsurplus.com/sdi_catalog/salesItemDetails.do?id=77153")</f>
        <v>https://www.fabsurplus.com/sdi_catalog/salesItemDetails.do?id=77153</v>
      </c>
      <c r="B75" s="3" t="s">
        <v>294</v>
      </c>
      <c r="C75" s="3" t="s">
        <v>291</v>
      </c>
      <c r="D75" s="3" t="s">
        <v>295</v>
      </c>
      <c r="E75" s="3" t="s">
        <v>296</v>
      </c>
      <c r="F75" s="3" t="s">
        <v>16</v>
      </c>
      <c r="G75" s="3" t="s">
        <v>297</v>
      </c>
      <c r="H75" s="3" t="s">
        <v>284</v>
      </c>
      <c r="I75" s="3"/>
      <c r="J75" s="3" t="s">
        <v>19</v>
      </c>
      <c r="K75" s="3" t="s">
        <v>20</v>
      </c>
      <c r="L75" s="5" t="s">
        <v>298</v>
      </c>
    </row>
    <row r="76" customFormat="false" ht="14.9" hidden="false" customHeight="true" outlineLevel="0" collapsed="false">
      <c r="A76" s="2" t="str">
        <f aca="false">HYPERLINK("https://www.fabsurplus.com/sdi_catalog/salesItemDetails.do?id=77188")</f>
        <v>https://www.fabsurplus.com/sdi_catalog/salesItemDetails.do?id=77188</v>
      </c>
      <c r="B76" s="2" t="s">
        <v>299</v>
      </c>
      <c r="C76" s="2" t="s">
        <v>300</v>
      </c>
      <c r="D76" s="2" t="s">
        <v>301</v>
      </c>
      <c r="E76" s="2" t="s">
        <v>302</v>
      </c>
      <c r="F76" s="2" t="s">
        <v>16</v>
      </c>
      <c r="G76" s="2" t="s">
        <v>303</v>
      </c>
      <c r="H76" s="2" t="s">
        <v>36</v>
      </c>
      <c r="I76" s="2"/>
      <c r="J76" s="2" t="s">
        <v>19</v>
      </c>
      <c r="K76" s="2" t="s">
        <v>20</v>
      </c>
      <c r="L76" s="6" t="s">
        <v>304</v>
      </c>
    </row>
    <row r="77" customFormat="false" ht="14.9" hidden="false" customHeight="true" outlineLevel="0" collapsed="false">
      <c r="A77" s="3" t="str">
        <f aca="false">HYPERLINK("https://www.fabsurplus.com/sdi_catalog/salesItemDetails.do?id=77162")</f>
        <v>https://www.fabsurplus.com/sdi_catalog/salesItemDetails.do?id=77162</v>
      </c>
      <c r="B77" s="3" t="s">
        <v>305</v>
      </c>
      <c r="C77" s="3" t="s">
        <v>306</v>
      </c>
      <c r="D77" s="3" t="s">
        <v>307</v>
      </c>
      <c r="E77" s="3" t="s">
        <v>308</v>
      </c>
      <c r="F77" s="3" t="s">
        <v>16</v>
      </c>
      <c r="G77" s="3" t="s">
        <v>26</v>
      </c>
      <c r="H77" s="3" t="s">
        <v>284</v>
      </c>
      <c r="I77" s="3"/>
      <c r="J77" s="3" t="s">
        <v>19</v>
      </c>
      <c r="K77" s="3" t="s">
        <v>20</v>
      </c>
      <c r="L77" s="5" t="s">
        <v>309</v>
      </c>
    </row>
    <row r="78" customFormat="false" ht="14.9" hidden="false" customHeight="true" outlineLevel="0" collapsed="false">
      <c r="A78" s="2" t="str">
        <f aca="false">HYPERLINK("https://www.fabsurplus.com/sdi_catalog/salesItemDetails.do?id=84241")</f>
        <v>https://www.fabsurplus.com/sdi_catalog/salesItemDetails.do?id=84241</v>
      </c>
      <c r="B78" s="2" t="s">
        <v>310</v>
      </c>
      <c r="C78" s="2" t="s">
        <v>306</v>
      </c>
      <c r="D78" s="2" t="s">
        <v>311</v>
      </c>
      <c r="E78" s="2" t="s">
        <v>312</v>
      </c>
      <c r="F78" s="2" t="s">
        <v>16</v>
      </c>
      <c r="G78" s="2" t="s">
        <v>26</v>
      </c>
      <c r="H78" s="2" t="s">
        <v>36</v>
      </c>
      <c r="I78" s="2"/>
      <c r="J78" s="2" t="s">
        <v>19</v>
      </c>
      <c r="K78" s="2" t="s">
        <v>20</v>
      </c>
      <c r="L78" s="6" t="s">
        <v>313</v>
      </c>
    </row>
    <row r="79" customFormat="false" ht="14.9" hidden="false" customHeight="true" outlineLevel="0" collapsed="false">
      <c r="A79" s="3" t="str">
        <f aca="false">HYPERLINK("https://www.fabsurplus.com/sdi_catalog/salesItemDetails.do?id=84221")</f>
        <v>https://www.fabsurplus.com/sdi_catalog/salesItemDetails.do?id=84221</v>
      </c>
      <c r="B79" s="3" t="s">
        <v>314</v>
      </c>
      <c r="C79" s="3" t="s">
        <v>315</v>
      </c>
      <c r="D79" s="3" t="s">
        <v>316</v>
      </c>
      <c r="E79" s="3" t="s">
        <v>317</v>
      </c>
      <c r="F79" s="3" t="s">
        <v>16</v>
      </c>
      <c r="G79" s="3" t="s">
        <v>26</v>
      </c>
      <c r="H79" s="3" t="s">
        <v>27</v>
      </c>
      <c r="I79" s="3"/>
      <c r="J79" s="3" t="s">
        <v>19</v>
      </c>
      <c r="K79" s="3" t="s">
        <v>20</v>
      </c>
      <c r="L79" s="5" t="s">
        <v>318</v>
      </c>
    </row>
    <row r="80" customFormat="false" ht="14.9" hidden="false" customHeight="true" outlineLevel="0" collapsed="false">
      <c r="A80" s="2" t="str">
        <f aca="false">HYPERLINK("https://www.fabsurplus.com/sdi_catalog/salesItemDetails.do?id=4252")</f>
        <v>https://www.fabsurplus.com/sdi_catalog/salesItemDetails.do?id=4252</v>
      </c>
      <c r="B80" s="2" t="s">
        <v>319</v>
      </c>
      <c r="C80" s="2" t="s">
        <v>320</v>
      </c>
      <c r="D80" s="2" t="s">
        <v>321</v>
      </c>
      <c r="E80" s="2" t="s">
        <v>322</v>
      </c>
      <c r="F80" s="2" t="s">
        <v>16</v>
      </c>
      <c r="G80" s="2" t="s">
        <v>26</v>
      </c>
      <c r="H80" s="2"/>
      <c r="I80" s="7" t="n">
        <v>33604</v>
      </c>
      <c r="J80" s="2" t="s">
        <v>19</v>
      </c>
      <c r="K80" s="2"/>
      <c r="L80" s="2"/>
    </row>
    <row r="81" customFormat="false" ht="14.9" hidden="false" customHeight="true" outlineLevel="0" collapsed="false">
      <c r="A81" s="3" t="str">
        <f aca="false">HYPERLINK("https://www.fabsurplus.com/sdi_catalog/salesItemDetails.do?id=11579")</f>
        <v>https://www.fabsurplus.com/sdi_catalog/salesItemDetails.do?id=11579</v>
      </c>
      <c r="B81" s="3" t="s">
        <v>323</v>
      </c>
      <c r="C81" s="3" t="s">
        <v>320</v>
      </c>
      <c r="D81" s="3" t="s">
        <v>324</v>
      </c>
      <c r="E81" s="3" t="s">
        <v>325</v>
      </c>
      <c r="F81" s="3" t="s">
        <v>16</v>
      </c>
      <c r="G81" s="3" t="s">
        <v>61</v>
      </c>
      <c r="H81" s="3" t="s">
        <v>27</v>
      </c>
      <c r="I81" s="4" t="n">
        <v>36312</v>
      </c>
      <c r="J81" s="3" t="s">
        <v>326</v>
      </c>
      <c r="K81" s="3" t="s">
        <v>20</v>
      </c>
      <c r="L81" s="5" t="s">
        <v>327</v>
      </c>
    </row>
    <row r="82" customFormat="false" ht="14.9" hidden="false" customHeight="true" outlineLevel="0" collapsed="false">
      <c r="A82" s="2" t="str">
        <f aca="false">HYPERLINK("https://www.fabsurplus.com/sdi_catalog/salesItemDetails.do?id=18840")</f>
        <v>https://www.fabsurplus.com/sdi_catalog/salesItemDetails.do?id=18840</v>
      </c>
      <c r="B82" s="2" t="s">
        <v>328</v>
      </c>
      <c r="C82" s="2" t="s">
        <v>329</v>
      </c>
      <c r="D82" s="2" t="s">
        <v>330</v>
      </c>
      <c r="E82" s="2" t="s">
        <v>331</v>
      </c>
      <c r="F82" s="2" t="s">
        <v>16</v>
      </c>
      <c r="G82" s="2"/>
      <c r="H82" s="2"/>
      <c r="I82" s="2"/>
      <c r="J82" s="2" t="s">
        <v>19</v>
      </c>
      <c r="K82" s="2"/>
      <c r="L82" s="2"/>
    </row>
    <row r="83" customFormat="false" ht="14.9" hidden="false" customHeight="true" outlineLevel="0" collapsed="false">
      <c r="A83" s="3" t="str">
        <f aca="false">HYPERLINK("https://www.fabsurplus.com/sdi_catalog/salesItemDetails.do?id=18841")</f>
        <v>https://www.fabsurplus.com/sdi_catalog/salesItemDetails.do?id=18841</v>
      </c>
      <c r="B83" s="3" t="s">
        <v>332</v>
      </c>
      <c r="C83" s="3" t="s">
        <v>329</v>
      </c>
      <c r="D83" s="3" t="s">
        <v>321</v>
      </c>
      <c r="E83" s="3" t="s">
        <v>333</v>
      </c>
      <c r="F83" s="3" t="s">
        <v>16</v>
      </c>
      <c r="G83" s="3"/>
      <c r="H83" s="3"/>
      <c r="I83" s="3"/>
      <c r="J83" s="3" t="s">
        <v>19</v>
      </c>
      <c r="K83" s="3"/>
      <c r="L83" s="3"/>
    </row>
    <row r="84" customFormat="false" ht="14.9" hidden="false" customHeight="true" outlineLevel="0" collapsed="false">
      <c r="A84" s="2" t="str">
        <f aca="false">HYPERLINK("https://www.fabsurplus.com/sdi_catalog/salesItemDetails.do?id=18842")</f>
        <v>https://www.fabsurplus.com/sdi_catalog/salesItemDetails.do?id=18842</v>
      </c>
      <c r="B84" s="2" t="s">
        <v>334</v>
      </c>
      <c r="C84" s="2" t="s">
        <v>329</v>
      </c>
      <c r="D84" s="2" t="s">
        <v>335</v>
      </c>
      <c r="E84" s="2" t="s">
        <v>336</v>
      </c>
      <c r="F84" s="2" t="s">
        <v>16</v>
      </c>
      <c r="G84" s="2"/>
      <c r="H84" s="2"/>
      <c r="I84" s="2"/>
      <c r="J84" s="2" t="s">
        <v>19</v>
      </c>
      <c r="K84" s="2"/>
      <c r="L84" s="2"/>
    </row>
    <row r="85" customFormat="false" ht="14.9" hidden="false" customHeight="true" outlineLevel="0" collapsed="false">
      <c r="A85" s="3" t="str">
        <f aca="false">HYPERLINK("https://www.fabsurplus.com/sdi_catalog/salesItemDetails.do?id=18843")</f>
        <v>https://www.fabsurplus.com/sdi_catalog/salesItemDetails.do?id=18843</v>
      </c>
      <c r="B85" s="3" t="s">
        <v>337</v>
      </c>
      <c r="C85" s="3" t="s">
        <v>329</v>
      </c>
      <c r="D85" s="3" t="s">
        <v>338</v>
      </c>
      <c r="E85" s="3" t="s">
        <v>339</v>
      </c>
      <c r="F85" s="3" t="s">
        <v>16</v>
      </c>
      <c r="G85" s="3"/>
      <c r="H85" s="3"/>
      <c r="I85" s="3"/>
      <c r="J85" s="3" t="s">
        <v>19</v>
      </c>
      <c r="K85" s="3"/>
      <c r="L85" s="3"/>
    </row>
    <row r="86" customFormat="false" ht="14.9" hidden="false" customHeight="true" outlineLevel="0" collapsed="false">
      <c r="A86" s="2" t="str">
        <f aca="false">HYPERLINK("https://www.fabsurplus.com/sdi_catalog/salesItemDetails.do?id=18844")</f>
        <v>https://www.fabsurplus.com/sdi_catalog/salesItemDetails.do?id=18844</v>
      </c>
      <c r="B86" s="2" t="s">
        <v>340</v>
      </c>
      <c r="C86" s="2" t="s">
        <v>329</v>
      </c>
      <c r="D86" s="2" t="s">
        <v>341</v>
      </c>
      <c r="E86" s="2" t="s">
        <v>342</v>
      </c>
      <c r="F86" s="2" t="s">
        <v>16</v>
      </c>
      <c r="G86" s="2"/>
      <c r="H86" s="2"/>
      <c r="I86" s="2"/>
      <c r="J86" s="2" t="s">
        <v>19</v>
      </c>
      <c r="K86" s="2"/>
      <c r="L86" s="2"/>
    </row>
    <row r="87" customFormat="false" ht="14.9" hidden="false" customHeight="true" outlineLevel="0" collapsed="false">
      <c r="A87" s="3" t="str">
        <f aca="false">HYPERLINK("https://www.fabsurplus.com/sdi_catalog/salesItemDetails.do?id=70004")</f>
        <v>https://www.fabsurplus.com/sdi_catalog/salesItemDetails.do?id=70004</v>
      </c>
      <c r="B87" s="3" t="s">
        <v>343</v>
      </c>
      <c r="C87" s="3" t="s">
        <v>320</v>
      </c>
      <c r="D87" s="3" t="s">
        <v>344</v>
      </c>
      <c r="E87" s="3" t="s">
        <v>345</v>
      </c>
      <c r="F87" s="3" t="s">
        <v>16</v>
      </c>
      <c r="G87" s="3" t="s">
        <v>26</v>
      </c>
      <c r="H87" s="3" t="s">
        <v>346</v>
      </c>
      <c r="I87" s="3"/>
      <c r="J87" s="3" t="s">
        <v>19</v>
      </c>
      <c r="K87" s="3" t="s">
        <v>20</v>
      </c>
      <c r="L87" s="5" t="s">
        <v>347</v>
      </c>
    </row>
    <row r="88" customFormat="false" ht="14.9" hidden="false" customHeight="true" outlineLevel="0" collapsed="false">
      <c r="A88" s="2" t="str">
        <f aca="false">HYPERLINK("https://www.fabsurplus.com/sdi_catalog/salesItemDetails.do?id=71931")</f>
        <v>https://www.fabsurplus.com/sdi_catalog/salesItemDetails.do?id=71931</v>
      </c>
      <c r="B88" s="2" t="s">
        <v>348</v>
      </c>
      <c r="C88" s="2" t="s">
        <v>320</v>
      </c>
      <c r="D88" s="2" t="s">
        <v>349</v>
      </c>
      <c r="E88" s="2" t="s">
        <v>350</v>
      </c>
      <c r="F88" s="2" t="s">
        <v>16</v>
      </c>
      <c r="G88" s="2" t="s">
        <v>17</v>
      </c>
      <c r="H88" s="2" t="s">
        <v>346</v>
      </c>
      <c r="I88" s="7" t="n">
        <v>36312</v>
      </c>
      <c r="J88" s="2" t="s">
        <v>19</v>
      </c>
      <c r="K88" s="2" t="s">
        <v>20</v>
      </c>
      <c r="L88" s="6" t="s">
        <v>351</v>
      </c>
    </row>
    <row r="89" customFormat="false" ht="14.9" hidden="false" customHeight="true" outlineLevel="0" collapsed="false">
      <c r="A89" s="3" t="str">
        <f aca="false">HYPERLINK("https://www.fabsurplus.com/sdi_catalog/salesItemDetails.do?id=71932")</f>
        <v>https://www.fabsurplus.com/sdi_catalog/salesItemDetails.do?id=71932</v>
      </c>
      <c r="B89" s="3" t="s">
        <v>352</v>
      </c>
      <c r="C89" s="3" t="s">
        <v>320</v>
      </c>
      <c r="D89" s="3" t="s">
        <v>353</v>
      </c>
      <c r="E89" s="3" t="s">
        <v>354</v>
      </c>
      <c r="F89" s="3" t="s">
        <v>16</v>
      </c>
      <c r="G89" s="3" t="s">
        <v>17</v>
      </c>
      <c r="H89" s="3" t="s">
        <v>346</v>
      </c>
      <c r="I89" s="4" t="n">
        <v>36311.9166666667</v>
      </c>
      <c r="J89" s="3" t="s">
        <v>19</v>
      </c>
      <c r="K89" s="3" t="s">
        <v>20</v>
      </c>
      <c r="L89" s="5" t="s">
        <v>351</v>
      </c>
    </row>
    <row r="90" customFormat="false" ht="14.9" hidden="false" customHeight="true" outlineLevel="0" collapsed="false">
      <c r="A90" s="2" t="str">
        <f aca="false">HYPERLINK("https://www.fabsurplus.com/sdi_catalog/salesItemDetails.do?id=71933")</f>
        <v>https://www.fabsurplus.com/sdi_catalog/salesItemDetails.do?id=71933</v>
      </c>
      <c r="B90" s="2" t="s">
        <v>355</v>
      </c>
      <c r="C90" s="2" t="s">
        <v>320</v>
      </c>
      <c r="D90" s="2" t="s">
        <v>356</v>
      </c>
      <c r="E90" s="2" t="s">
        <v>357</v>
      </c>
      <c r="F90" s="2" t="s">
        <v>16</v>
      </c>
      <c r="G90" s="2" t="s">
        <v>17</v>
      </c>
      <c r="H90" s="2" t="s">
        <v>346</v>
      </c>
      <c r="I90" s="7" t="n">
        <v>36311.9166666667</v>
      </c>
      <c r="J90" s="2" t="s">
        <v>19</v>
      </c>
      <c r="K90" s="2" t="s">
        <v>20</v>
      </c>
      <c r="L90" s="6" t="s">
        <v>351</v>
      </c>
    </row>
    <row r="91" customFormat="false" ht="14.9" hidden="false" customHeight="true" outlineLevel="0" collapsed="false">
      <c r="A91" s="3" t="str">
        <f aca="false">HYPERLINK("https://www.fabsurplus.com/sdi_catalog/salesItemDetails.do?id=101768")</f>
        <v>https://www.fabsurplus.com/sdi_catalog/salesItemDetails.do?id=101768</v>
      </c>
      <c r="B91" s="3" t="s">
        <v>358</v>
      </c>
      <c r="C91" s="3" t="s">
        <v>320</v>
      </c>
      <c r="D91" s="3" t="s">
        <v>359</v>
      </c>
      <c r="E91" s="3" t="s">
        <v>360</v>
      </c>
      <c r="F91" s="3" t="s">
        <v>16</v>
      </c>
      <c r="G91" s="3" t="s">
        <v>361</v>
      </c>
      <c r="H91" s="3" t="s">
        <v>27</v>
      </c>
      <c r="I91" s="4" t="n">
        <v>32386.9166666667</v>
      </c>
      <c r="J91" s="3" t="s">
        <v>19</v>
      </c>
      <c r="K91" s="3" t="s">
        <v>20</v>
      </c>
      <c r="L91" s="5" t="s">
        <v>362</v>
      </c>
    </row>
    <row r="92" customFormat="false" ht="14.9" hidden="false" customHeight="true" outlineLevel="0" collapsed="false">
      <c r="A92" s="2" t="s">
        <v>363</v>
      </c>
      <c r="B92" s="2" t="s">
        <v>364</v>
      </c>
      <c r="C92" s="2" t="s">
        <v>320</v>
      </c>
      <c r="D92" s="2" t="s">
        <v>365</v>
      </c>
      <c r="E92" s="2" t="s">
        <v>366</v>
      </c>
      <c r="F92" s="2" t="s">
        <v>363</v>
      </c>
      <c r="G92" s="2" t="s">
        <v>363</v>
      </c>
      <c r="H92" s="2" t="s">
        <v>363</v>
      </c>
      <c r="I92" s="7" t="s">
        <v>363</v>
      </c>
      <c r="J92" s="2" t="s">
        <v>363</v>
      </c>
      <c r="K92" s="2" t="s">
        <v>363</v>
      </c>
      <c r="L92" s="6" t="s">
        <v>363</v>
      </c>
    </row>
    <row r="93" customFormat="false" ht="14.9" hidden="false" customHeight="true" outlineLevel="0" collapsed="false">
      <c r="A93" s="3" t="str">
        <f aca="false">HYPERLINK("https://www.fabsurplus.com/sdi_catalog/salesItemDetails.do?id=106207")</f>
        <v>https://www.fabsurplus.com/sdi_catalog/salesItemDetails.do?id=106207</v>
      </c>
      <c r="B93" s="3" t="s">
        <v>367</v>
      </c>
      <c r="C93" s="3" t="s">
        <v>320</v>
      </c>
      <c r="D93" s="3" t="s">
        <v>368</v>
      </c>
      <c r="E93" s="3" t="s">
        <v>369</v>
      </c>
      <c r="F93" s="3" t="s">
        <v>16</v>
      </c>
      <c r="G93" s="3" t="s">
        <v>26</v>
      </c>
      <c r="H93" s="3" t="s">
        <v>346</v>
      </c>
      <c r="I93" s="4" t="n">
        <v>36312</v>
      </c>
      <c r="J93" s="3" t="s">
        <v>19</v>
      </c>
      <c r="K93" s="3" t="s">
        <v>20</v>
      </c>
      <c r="L93" s="5" t="s">
        <v>370</v>
      </c>
    </row>
    <row r="94" customFormat="false" ht="14.9" hidden="false" customHeight="true" outlineLevel="0" collapsed="false">
      <c r="A94" s="2" t="str">
        <f aca="false">HYPERLINK("https://www.fabsurplus.com/sdi_catalog/salesItemDetails.do?id=106208")</f>
        <v>https://www.fabsurplus.com/sdi_catalog/salesItemDetails.do?id=106208</v>
      </c>
      <c r="B94" s="2" t="s">
        <v>371</v>
      </c>
      <c r="C94" s="2" t="s">
        <v>320</v>
      </c>
      <c r="D94" s="2" t="s">
        <v>372</v>
      </c>
      <c r="E94" s="2" t="s">
        <v>373</v>
      </c>
      <c r="F94" s="2" t="s">
        <v>16</v>
      </c>
      <c r="G94" s="2" t="s">
        <v>26</v>
      </c>
      <c r="H94" s="2" t="s">
        <v>346</v>
      </c>
      <c r="I94" s="7" t="n">
        <v>36312</v>
      </c>
      <c r="J94" s="2" t="s">
        <v>19</v>
      </c>
      <c r="K94" s="2" t="s">
        <v>20</v>
      </c>
      <c r="L94" s="6" t="s">
        <v>374</v>
      </c>
    </row>
    <row r="95" customFormat="false" ht="14.9" hidden="false" customHeight="true" outlineLevel="0" collapsed="false">
      <c r="A95" s="3" t="str">
        <f aca="false">HYPERLINK("https://www.fabsurplus.com/sdi_catalog/salesItemDetails.do?id=106209")</f>
        <v>https://www.fabsurplus.com/sdi_catalog/salesItemDetails.do?id=106209</v>
      </c>
      <c r="B95" s="3" t="s">
        <v>375</v>
      </c>
      <c r="C95" s="3" t="s">
        <v>320</v>
      </c>
      <c r="D95" s="3" t="s">
        <v>376</v>
      </c>
      <c r="E95" s="3" t="s">
        <v>377</v>
      </c>
      <c r="F95" s="3" t="s">
        <v>16</v>
      </c>
      <c r="G95" s="3" t="s">
        <v>26</v>
      </c>
      <c r="H95" s="3" t="s">
        <v>36</v>
      </c>
      <c r="I95" s="4" t="n">
        <v>36312</v>
      </c>
      <c r="J95" s="3" t="s">
        <v>19</v>
      </c>
      <c r="K95" s="3" t="s">
        <v>20</v>
      </c>
      <c r="L95" s="5" t="s">
        <v>378</v>
      </c>
    </row>
    <row r="96" customFormat="false" ht="14.9" hidden="false" customHeight="true" outlineLevel="0" collapsed="false">
      <c r="A96" s="2" t="str">
        <f aca="false">HYPERLINK("https://www.fabsurplus.com/sdi_catalog/salesItemDetails.do?id=106210")</f>
        <v>https://www.fabsurplus.com/sdi_catalog/salesItemDetails.do?id=106210</v>
      </c>
      <c r="B96" s="2" t="s">
        <v>379</v>
      </c>
      <c r="C96" s="2" t="s">
        <v>320</v>
      </c>
      <c r="D96" s="2" t="s">
        <v>380</v>
      </c>
      <c r="E96" s="2" t="s">
        <v>381</v>
      </c>
      <c r="F96" s="2" t="s">
        <v>16</v>
      </c>
      <c r="G96" s="2" t="s">
        <v>26</v>
      </c>
      <c r="H96" s="2" t="s">
        <v>346</v>
      </c>
      <c r="I96" s="7" t="n">
        <v>35947</v>
      </c>
      <c r="J96" s="2" t="s">
        <v>19</v>
      </c>
      <c r="K96" s="2" t="s">
        <v>20</v>
      </c>
      <c r="L96" s="6" t="s">
        <v>370</v>
      </c>
    </row>
    <row r="97" customFormat="false" ht="14.9" hidden="false" customHeight="true" outlineLevel="0" collapsed="false">
      <c r="A97" s="3" t="str">
        <f aca="false">HYPERLINK("https://www.fabsurplus.com/sdi_catalog/salesItemDetails.do?id=106211")</f>
        <v>https://www.fabsurplus.com/sdi_catalog/salesItemDetails.do?id=106211</v>
      </c>
      <c r="B97" s="3" t="s">
        <v>382</v>
      </c>
      <c r="C97" s="3" t="s">
        <v>320</v>
      </c>
      <c r="D97" s="3" t="s">
        <v>383</v>
      </c>
      <c r="E97" s="3" t="s">
        <v>384</v>
      </c>
      <c r="F97" s="3" t="s">
        <v>16</v>
      </c>
      <c r="G97" s="3" t="s">
        <v>26</v>
      </c>
      <c r="H97" s="3" t="s">
        <v>346</v>
      </c>
      <c r="I97" s="4" t="n">
        <v>36312</v>
      </c>
      <c r="J97" s="3" t="s">
        <v>19</v>
      </c>
      <c r="K97" s="3" t="s">
        <v>20</v>
      </c>
      <c r="L97" s="5" t="s">
        <v>374</v>
      </c>
    </row>
    <row r="98" customFormat="false" ht="14.9" hidden="false" customHeight="true" outlineLevel="0" collapsed="false">
      <c r="A98" s="2" t="str">
        <f aca="false">HYPERLINK("https://www.fabsurplus.com/sdi_catalog/salesItemDetails.do?id=106212")</f>
        <v>https://www.fabsurplus.com/sdi_catalog/salesItemDetails.do?id=106212</v>
      </c>
      <c r="B98" s="2" t="s">
        <v>385</v>
      </c>
      <c r="C98" s="2" t="s">
        <v>320</v>
      </c>
      <c r="D98" s="2" t="s">
        <v>386</v>
      </c>
      <c r="E98" s="2" t="s">
        <v>387</v>
      </c>
      <c r="F98" s="2" t="s">
        <v>16</v>
      </c>
      <c r="G98" s="2" t="s">
        <v>26</v>
      </c>
      <c r="H98" s="2" t="s">
        <v>346</v>
      </c>
      <c r="I98" s="7" t="n">
        <v>36312</v>
      </c>
      <c r="J98" s="2" t="s">
        <v>19</v>
      </c>
      <c r="K98" s="2" t="s">
        <v>20</v>
      </c>
      <c r="L98" s="6" t="s">
        <v>374</v>
      </c>
    </row>
    <row r="99" customFormat="false" ht="14.9" hidden="false" customHeight="true" outlineLevel="0" collapsed="false">
      <c r="A99" s="3" t="str">
        <f aca="false">HYPERLINK("https://www.fabsurplus.com/sdi_catalog/salesItemDetails.do?id=106213")</f>
        <v>https://www.fabsurplus.com/sdi_catalog/salesItemDetails.do?id=106213</v>
      </c>
      <c r="B99" s="3" t="s">
        <v>388</v>
      </c>
      <c r="C99" s="3" t="s">
        <v>320</v>
      </c>
      <c r="D99" s="3" t="s">
        <v>389</v>
      </c>
      <c r="E99" s="3" t="s">
        <v>390</v>
      </c>
      <c r="F99" s="3" t="s">
        <v>47</v>
      </c>
      <c r="G99" s="3" t="s">
        <v>26</v>
      </c>
      <c r="H99" s="3" t="s">
        <v>346</v>
      </c>
      <c r="I99" s="4" t="n">
        <v>36312</v>
      </c>
      <c r="J99" s="3" t="s">
        <v>19</v>
      </c>
      <c r="K99" s="3" t="s">
        <v>20</v>
      </c>
      <c r="L99" s="5" t="s">
        <v>374</v>
      </c>
    </row>
    <row r="100" customFormat="false" ht="14.9" hidden="false" customHeight="true" outlineLevel="0" collapsed="false">
      <c r="A100" s="2" t="str">
        <f aca="false">HYPERLINK("https://www.fabsurplus.com/sdi_catalog/salesItemDetails.do?id=106214")</f>
        <v>https://www.fabsurplus.com/sdi_catalog/salesItemDetails.do?id=106214</v>
      </c>
      <c r="B100" s="2" t="s">
        <v>391</v>
      </c>
      <c r="C100" s="2" t="s">
        <v>320</v>
      </c>
      <c r="D100" s="2" t="s">
        <v>392</v>
      </c>
      <c r="E100" s="2" t="s">
        <v>393</v>
      </c>
      <c r="F100" s="2" t="s">
        <v>161</v>
      </c>
      <c r="G100" s="2" t="s">
        <v>26</v>
      </c>
      <c r="H100" s="2" t="s">
        <v>346</v>
      </c>
      <c r="I100" s="7" t="n">
        <v>36312</v>
      </c>
      <c r="J100" s="2" t="s">
        <v>19</v>
      </c>
      <c r="K100" s="2" t="s">
        <v>20</v>
      </c>
      <c r="L100" s="6" t="s">
        <v>374</v>
      </c>
    </row>
    <row r="101" customFormat="false" ht="14.9" hidden="false" customHeight="true" outlineLevel="0" collapsed="false">
      <c r="A101" s="3" t="str">
        <f aca="false">HYPERLINK("https://www.fabsurplus.com/sdi_catalog/salesItemDetails.do?id=106215")</f>
        <v>https://www.fabsurplus.com/sdi_catalog/salesItemDetails.do?id=106215</v>
      </c>
      <c r="B101" s="3" t="s">
        <v>394</v>
      </c>
      <c r="C101" s="3" t="s">
        <v>320</v>
      </c>
      <c r="D101" s="3" t="s">
        <v>395</v>
      </c>
      <c r="E101" s="3" t="s">
        <v>396</v>
      </c>
      <c r="F101" s="3" t="s">
        <v>47</v>
      </c>
      <c r="G101" s="3" t="s">
        <v>26</v>
      </c>
      <c r="H101" s="3" t="s">
        <v>346</v>
      </c>
      <c r="I101" s="4" t="n">
        <v>35947</v>
      </c>
      <c r="J101" s="3" t="s">
        <v>19</v>
      </c>
      <c r="K101" s="3" t="s">
        <v>20</v>
      </c>
      <c r="L101" s="5" t="s">
        <v>374</v>
      </c>
    </row>
    <row r="102" customFormat="false" ht="14.9" hidden="false" customHeight="true" outlineLevel="0" collapsed="false">
      <c r="A102" s="2" t="str">
        <f aca="false">HYPERLINK("https://www.fabsurplus.com/sdi_catalog/salesItemDetails.do?id=106216")</f>
        <v>https://www.fabsurplus.com/sdi_catalog/salesItemDetails.do?id=106216</v>
      </c>
      <c r="B102" s="2" t="s">
        <v>397</v>
      </c>
      <c r="C102" s="2" t="s">
        <v>320</v>
      </c>
      <c r="D102" s="2" t="s">
        <v>398</v>
      </c>
      <c r="E102" s="2" t="s">
        <v>399</v>
      </c>
      <c r="F102" s="2" t="s">
        <v>16</v>
      </c>
      <c r="G102" s="2" t="s">
        <v>26</v>
      </c>
      <c r="H102" s="2" t="s">
        <v>346</v>
      </c>
      <c r="I102" s="7" t="n">
        <v>36312</v>
      </c>
      <c r="J102" s="2" t="s">
        <v>19</v>
      </c>
      <c r="K102" s="2" t="s">
        <v>20</v>
      </c>
      <c r="L102" s="6" t="s">
        <v>374</v>
      </c>
    </row>
    <row r="103" customFormat="false" ht="14.9" hidden="false" customHeight="true" outlineLevel="0" collapsed="false">
      <c r="A103" s="3" t="str">
        <f aca="false">HYPERLINK("https://www.fabsurplus.com/sdi_catalog/salesItemDetails.do?id=106217")</f>
        <v>https://www.fabsurplus.com/sdi_catalog/salesItemDetails.do?id=106217</v>
      </c>
      <c r="B103" s="3" t="s">
        <v>400</v>
      </c>
      <c r="C103" s="3" t="s">
        <v>320</v>
      </c>
      <c r="D103" s="3" t="s">
        <v>401</v>
      </c>
      <c r="E103" s="3" t="s">
        <v>402</v>
      </c>
      <c r="F103" s="3" t="s">
        <v>16</v>
      </c>
      <c r="G103" s="3" t="s">
        <v>26</v>
      </c>
      <c r="H103" s="3" t="s">
        <v>27</v>
      </c>
      <c r="I103" s="4" t="n">
        <v>36312</v>
      </c>
      <c r="J103" s="3" t="s">
        <v>19</v>
      </c>
      <c r="K103" s="3" t="s">
        <v>20</v>
      </c>
      <c r="L103" s="5" t="s">
        <v>403</v>
      </c>
    </row>
    <row r="104" customFormat="false" ht="14.9" hidden="false" customHeight="true" outlineLevel="0" collapsed="false">
      <c r="A104" s="2" t="str">
        <f aca="false">HYPERLINK("https://www.fabsurplus.com/sdi_catalog/salesItemDetails.do?id=106218")</f>
        <v>https://www.fabsurplus.com/sdi_catalog/salesItemDetails.do?id=106218</v>
      </c>
      <c r="B104" s="2" t="s">
        <v>404</v>
      </c>
      <c r="C104" s="2" t="s">
        <v>320</v>
      </c>
      <c r="D104" s="2" t="s">
        <v>405</v>
      </c>
      <c r="E104" s="2" t="s">
        <v>406</v>
      </c>
      <c r="F104" s="2" t="s">
        <v>16</v>
      </c>
      <c r="G104" s="2" t="s">
        <v>26</v>
      </c>
      <c r="H104" s="2" t="s">
        <v>346</v>
      </c>
      <c r="I104" s="7" t="n">
        <v>36312</v>
      </c>
      <c r="J104" s="2" t="s">
        <v>19</v>
      </c>
      <c r="K104" s="2" t="s">
        <v>20</v>
      </c>
      <c r="L104" s="6" t="s">
        <v>374</v>
      </c>
    </row>
    <row r="105" customFormat="false" ht="14.9" hidden="false" customHeight="true" outlineLevel="0" collapsed="false">
      <c r="A105" s="3" t="str">
        <f aca="false">HYPERLINK("https://www.fabsurplus.com/sdi_catalog/salesItemDetails.do?id=106219")</f>
        <v>https://www.fabsurplus.com/sdi_catalog/salesItemDetails.do?id=106219</v>
      </c>
      <c r="B105" s="3" t="s">
        <v>407</v>
      </c>
      <c r="C105" s="3" t="s">
        <v>320</v>
      </c>
      <c r="D105" s="3" t="s">
        <v>380</v>
      </c>
      <c r="E105" s="3" t="s">
        <v>381</v>
      </c>
      <c r="F105" s="3" t="s">
        <v>16</v>
      </c>
      <c r="G105" s="3" t="s">
        <v>26</v>
      </c>
      <c r="H105" s="3" t="s">
        <v>27</v>
      </c>
      <c r="I105" s="4" t="n">
        <v>36312</v>
      </c>
      <c r="J105" s="3" t="s">
        <v>19</v>
      </c>
      <c r="K105" s="3" t="s">
        <v>20</v>
      </c>
      <c r="L105" s="5" t="s">
        <v>403</v>
      </c>
    </row>
    <row r="106" customFormat="false" ht="14.9" hidden="false" customHeight="true" outlineLevel="0" collapsed="false">
      <c r="A106" s="2" t="str">
        <f aca="false">HYPERLINK("https://www.fabsurplus.com/sdi_catalog/salesItemDetails.do?id=106220")</f>
        <v>https://www.fabsurplus.com/sdi_catalog/salesItemDetails.do?id=106220</v>
      </c>
      <c r="B106" s="2" t="s">
        <v>408</v>
      </c>
      <c r="C106" s="2" t="s">
        <v>320</v>
      </c>
      <c r="D106" s="2" t="s">
        <v>409</v>
      </c>
      <c r="E106" s="2" t="s">
        <v>410</v>
      </c>
      <c r="F106" s="2" t="s">
        <v>16</v>
      </c>
      <c r="G106" s="2" t="s">
        <v>26</v>
      </c>
      <c r="H106" s="2" t="s">
        <v>346</v>
      </c>
      <c r="I106" s="7" t="n">
        <v>35947</v>
      </c>
      <c r="J106" s="2" t="s">
        <v>19</v>
      </c>
      <c r="K106" s="2" t="s">
        <v>20</v>
      </c>
      <c r="L106" s="6" t="s">
        <v>374</v>
      </c>
    </row>
    <row r="107" customFormat="false" ht="14.9" hidden="false" customHeight="true" outlineLevel="0" collapsed="false">
      <c r="A107" s="3" t="str">
        <f aca="false">HYPERLINK("https://www.fabsurplus.com/sdi_catalog/salesItemDetails.do?id=106221")</f>
        <v>https://www.fabsurplus.com/sdi_catalog/salesItemDetails.do?id=106221</v>
      </c>
      <c r="B107" s="3" t="s">
        <v>411</v>
      </c>
      <c r="C107" s="3" t="s">
        <v>320</v>
      </c>
      <c r="D107" s="3" t="s">
        <v>412</v>
      </c>
      <c r="E107" s="3" t="s">
        <v>413</v>
      </c>
      <c r="F107" s="3" t="s">
        <v>47</v>
      </c>
      <c r="G107" s="3" t="s">
        <v>26</v>
      </c>
      <c r="H107" s="3" t="s">
        <v>346</v>
      </c>
      <c r="I107" s="4" t="n">
        <v>36312</v>
      </c>
      <c r="J107" s="3" t="s">
        <v>19</v>
      </c>
      <c r="K107" s="3" t="s">
        <v>20</v>
      </c>
      <c r="L107" s="5" t="s">
        <v>374</v>
      </c>
    </row>
    <row r="108" customFormat="false" ht="14.9" hidden="false" customHeight="true" outlineLevel="0" collapsed="false">
      <c r="A108" s="2" t="str">
        <f aca="false">HYPERLINK("https://www.fabsurplus.com/sdi_catalog/salesItemDetails.do?id=106222")</f>
        <v>https://www.fabsurplus.com/sdi_catalog/salesItemDetails.do?id=106222</v>
      </c>
      <c r="B108" s="2" t="s">
        <v>414</v>
      </c>
      <c r="C108" s="2" t="s">
        <v>320</v>
      </c>
      <c r="D108" s="2" t="s">
        <v>415</v>
      </c>
      <c r="E108" s="2" t="s">
        <v>413</v>
      </c>
      <c r="F108" s="2" t="s">
        <v>16</v>
      </c>
      <c r="G108" s="2" t="s">
        <v>26</v>
      </c>
      <c r="H108" s="2" t="s">
        <v>346</v>
      </c>
      <c r="I108" s="7" t="n">
        <v>36312</v>
      </c>
      <c r="J108" s="2" t="s">
        <v>19</v>
      </c>
      <c r="K108" s="2" t="s">
        <v>20</v>
      </c>
      <c r="L108" s="6" t="s">
        <v>374</v>
      </c>
    </row>
    <row r="109" customFormat="false" ht="14.9" hidden="false" customHeight="true" outlineLevel="0" collapsed="false">
      <c r="A109" s="3" t="str">
        <f aca="false">HYPERLINK("https://www.fabsurplus.com/sdi_catalog/salesItemDetails.do?id=106223")</f>
        <v>https://www.fabsurplus.com/sdi_catalog/salesItemDetails.do?id=106223</v>
      </c>
      <c r="B109" s="3" t="s">
        <v>416</v>
      </c>
      <c r="C109" s="3" t="s">
        <v>320</v>
      </c>
      <c r="D109" s="3" t="s">
        <v>389</v>
      </c>
      <c r="E109" s="3" t="s">
        <v>390</v>
      </c>
      <c r="F109" s="3" t="s">
        <v>16</v>
      </c>
      <c r="G109" s="3" t="s">
        <v>26</v>
      </c>
      <c r="H109" s="3" t="s">
        <v>346</v>
      </c>
      <c r="I109" s="4" t="n">
        <v>35947</v>
      </c>
      <c r="J109" s="3" t="s">
        <v>19</v>
      </c>
      <c r="K109" s="3" t="s">
        <v>20</v>
      </c>
      <c r="L109" s="5" t="s">
        <v>374</v>
      </c>
    </row>
    <row r="110" customFormat="false" ht="14.9" hidden="false" customHeight="true" outlineLevel="0" collapsed="false">
      <c r="A110" s="2" t="str">
        <f aca="false">HYPERLINK("https://www.fabsurplus.com/sdi_catalog/salesItemDetails.do?id=106224")</f>
        <v>https://www.fabsurplus.com/sdi_catalog/salesItemDetails.do?id=106224</v>
      </c>
      <c r="B110" s="2" t="s">
        <v>417</v>
      </c>
      <c r="C110" s="2" t="s">
        <v>320</v>
      </c>
      <c r="D110" s="2" t="s">
        <v>418</v>
      </c>
      <c r="E110" s="2" t="s">
        <v>419</v>
      </c>
      <c r="F110" s="2" t="s">
        <v>42</v>
      </c>
      <c r="G110" s="2" t="s">
        <v>26</v>
      </c>
      <c r="H110" s="2" t="s">
        <v>346</v>
      </c>
      <c r="I110" s="7" t="n">
        <v>36312</v>
      </c>
      <c r="J110" s="2" t="s">
        <v>19</v>
      </c>
      <c r="K110" s="2" t="s">
        <v>20</v>
      </c>
      <c r="L110" s="6" t="s">
        <v>374</v>
      </c>
    </row>
    <row r="111" customFormat="false" ht="14.9" hidden="false" customHeight="true" outlineLevel="0" collapsed="false">
      <c r="A111" s="3" t="str">
        <f aca="false">HYPERLINK("https://www.fabsurplus.com/sdi_catalog/salesItemDetails.do?id=106225")</f>
        <v>https://www.fabsurplus.com/sdi_catalog/salesItemDetails.do?id=106225</v>
      </c>
      <c r="B111" s="3" t="s">
        <v>420</v>
      </c>
      <c r="C111" s="3" t="s">
        <v>320</v>
      </c>
      <c r="D111" s="3" t="s">
        <v>421</v>
      </c>
      <c r="E111" s="3" t="s">
        <v>422</v>
      </c>
      <c r="F111" s="3" t="s">
        <v>16</v>
      </c>
      <c r="G111" s="3" t="s">
        <v>26</v>
      </c>
      <c r="H111" s="3" t="s">
        <v>346</v>
      </c>
      <c r="I111" s="4" t="n">
        <v>36312</v>
      </c>
      <c r="J111" s="3" t="s">
        <v>19</v>
      </c>
      <c r="K111" s="3" t="s">
        <v>20</v>
      </c>
      <c r="L111" s="5" t="s">
        <v>374</v>
      </c>
    </row>
    <row r="112" customFormat="false" ht="14.9" hidden="false" customHeight="true" outlineLevel="0" collapsed="false">
      <c r="A112" s="2" t="str">
        <f aca="false">HYPERLINK("https://www.fabsurplus.com/sdi_catalog/salesItemDetails.do?id=106226")</f>
        <v>https://www.fabsurplus.com/sdi_catalog/salesItemDetails.do?id=106226</v>
      </c>
      <c r="B112" s="2" t="s">
        <v>423</v>
      </c>
      <c r="C112" s="2" t="s">
        <v>320</v>
      </c>
      <c r="D112" s="2" t="s">
        <v>392</v>
      </c>
      <c r="E112" s="2" t="s">
        <v>393</v>
      </c>
      <c r="F112" s="2" t="s">
        <v>16</v>
      </c>
      <c r="G112" s="2" t="s">
        <v>26</v>
      </c>
      <c r="H112" s="2" t="s">
        <v>346</v>
      </c>
      <c r="I112" s="7" t="n">
        <v>36312</v>
      </c>
      <c r="J112" s="2" t="s">
        <v>19</v>
      </c>
      <c r="K112" s="2" t="s">
        <v>20</v>
      </c>
      <c r="L112" s="6" t="s">
        <v>374</v>
      </c>
    </row>
    <row r="113" customFormat="false" ht="14.9" hidden="false" customHeight="true" outlineLevel="0" collapsed="false">
      <c r="A113" s="3" t="str">
        <f aca="false">HYPERLINK("https://www.fabsurplus.com/sdi_catalog/salesItemDetails.do?id=106227")</f>
        <v>https://www.fabsurplus.com/sdi_catalog/salesItemDetails.do?id=106227</v>
      </c>
      <c r="B113" s="3" t="s">
        <v>424</v>
      </c>
      <c r="C113" s="3" t="s">
        <v>320</v>
      </c>
      <c r="D113" s="3" t="s">
        <v>380</v>
      </c>
      <c r="E113" s="3" t="s">
        <v>381</v>
      </c>
      <c r="F113" s="3" t="s">
        <v>16</v>
      </c>
      <c r="G113" s="3" t="s">
        <v>26</v>
      </c>
      <c r="H113" s="3" t="s">
        <v>346</v>
      </c>
      <c r="I113" s="4" t="n">
        <v>36312</v>
      </c>
      <c r="J113" s="3" t="s">
        <v>19</v>
      </c>
      <c r="K113" s="3" t="s">
        <v>20</v>
      </c>
      <c r="L113" s="5" t="s">
        <v>374</v>
      </c>
    </row>
    <row r="114" customFormat="false" ht="14.9" hidden="false" customHeight="true" outlineLevel="0" collapsed="false">
      <c r="A114" s="2" t="str">
        <f aca="false">HYPERLINK("https://www.fabsurplus.com/sdi_catalog/salesItemDetails.do?id=106228")</f>
        <v>https://www.fabsurplus.com/sdi_catalog/salesItemDetails.do?id=106228</v>
      </c>
      <c r="B114" s="2" t="s">
        <v>425</v>
      </c>
      <c r="C114" s="2" t="s">
        <v>320</v>
      </c>
      <c r="D114" s="2" t="s">
        <v>389</v>
      </c>
      <c r="E114" s="2" t="s">
        <v>390</v>
      </c>
      <c r="F114" s="2" t="s">
        <v>16</v>
      </c>
      <c r="G114" s="2" t="s">
        <v>26</v>
      </c>
      <c r="H114" s="2" t="s">
        <v>346</v>
      </c>
      <c r="I114" s="7" t="n">
        <v>35947</v>
      </c>
      <c r="J114" s="2" t="s">
        <v>19</v>
      </c>
      <c r="K114" s="2" t="s">
        <v>20</v>
      </c>
      <c r="L114" s="6" t="s">
        <v>374</v>
      </c>
    </row>
    <row r="115" customFormat="false" ht="14.9" hidden="false" customHeight="true" outlineLevel="0" collapsed="false">
      <c r="A115" s="3" t="str">
        <f aca="false">HYPERLINK("https://www.fabsurplus.com/sdi_catalog/salesItemDetails.do?id=106944")</f>
        <v>https://www.fabsurplus.com/sdi_catalog/salesItemDetails.do?id=106944</v>
      </c>
      <c r="B115" s="3" t="s">
        <v>426</v>
      </c>
      <c r="C115" s="3" t="s">
        <v>320</v>
      </c>
      <c r="D115" s="3" t="s">
        <v>427</v>
      </c>
      <c r="E115" s="3" t="s">
        <v>428</v>
      </c>
      <c r="F115" s="3" t="s">
        <v>16</v>
      </c>
      <c r="G115" s="3" t="s">
        <v>429</v>
      </c>
      <c r="H115" s="3" t="s">
        <v>346</v>
      </c>
      <c r="I115" s="4" t="n">
        <v>37196</v>
      </c>
      <c r="J115" s="3" t="s">
        <v>19</v>
      </c>
      <c r="K115" s="3" t="s">
        <v>20</v>
      </c>
      <c r="L115" s="5" t="s">
        <v>430</v>
      </c>
    </row>
    <row r="116" customFormat="false" ht="14.9" hidden="false" customHeight="true" outlineLevel="0" collapsed="false">
      <c r="A116" s="2" t="str">
        <f aca="false">HYPERLINK("https://www.fabsurplus.com/sdi_catalog/salesItemDetails.do?id=6536")</f>
        <v>https://www.fabsurplus.com/sdi_catalog/salesItemDetails.do?id=6536</v>
      </c>
      <c r="B116" s="2" t="s">
        <v>431</v>
      </c>
      <c r="C116" s="2" t="s">
        <v>432</v>
      </c>
      <c r="D116" s="2" t="s">
        <v>433</v>
      </c>
      <c r="E116" s="2" t="s">
        <v>434</v>
      </c>
      <c r="F116" s="2" t="s">
        <v>16</v>
      </c>
      <c r="G116" s="2" t="s">
        <v>26</v>
      </c>
      <c r="H116" s="2" t="s">
        <v>36</v>
      </c>
      <c r="I116" s="7" t="n">
        <v>34516</v>
      </c>
      <c r="J116" s="2" t="s">
        <v>19</v>
      </c>
      <c r="K116" s="2" t="s">
        <v>20</v>
      </c>
      <c r="L116" s="2"/>
    </row>
    <row r="117" customFormat="false" ht="14.9" hidden="false" customHeight="true" outlineLevel="0" collapsed="false">
      <c r="A117" s="3" t="str">
        <f aca="false">HYPERLINK("https://www.fabsurplus.com/sdi_catalog/salesItemDetails.do?id=6537")</f>
        <v>https://www.fabsurplus.com/sdi_catalog/salesItemDetails.do?id=6537</v>
      </c>
      <c r="B117" s="3" t="s">
        <v>435</v>
      </c>
      <c r="C117" s="3" t="s">
        <v>432</v>
      </c>
      <c r="D117" s="3" t="s">
        <v>436</v>
      </c>
      <c r="E117" s="3" t="s">
        <v>437</v>
      </c>
      <c r="F117" s="3" t="s">
        <v>16</v>
      </c>
      <c r="G117" s="3" t="s">
        <v>26</v>
      </c>
      <c r="H117" s="3" t="s">
        <v>36</v>
      </c>
      <c r="I117" s="4" t="n">
        <v>34790</v>
      </c>
      <c r="J117" s="3" t="s">
        <v>19</v>
      </c>
      <c r="K117" s="3" t="s">
        <v>20</v>
      </c>
      <c r="L117" s="3"/>
    </row>
    <row r="118" customFormat="false" ht="14.9" hidden="false" customHeight="true" outlineLevel="0" collapsed="false">
      <c r="A118" s="2" t="str">
        <f aca="false">HYPERLINK("https://www.fabsurplus.com/sdi_catalog/salesItemDetails.do?id=6538")</f>
        <v>https://www.fabsurplus.com/sdi_catalog/salesItemDetails.do?id=6538</v>
      </c>
      <c r="B118" s="2" t="s">
        <v>438</v>
      </c>
      <c r="C118" s="2" t="s">
        <v>432</v>
      </c>
      <c r="D118" s="2" t="s">
        <v>439</v>
      </c>
      <c r="E118" s="2" t="s">
        <v>440</v>
      </c>
      <c r="F118" s="2" t="s">
        <v>16</v>
      </c>
      <c r="G118" s="2" t="s">
        <v>26</v>
      </c>
      <c r="H118" s="2" t="s">
        <v>36</v>
      </c>
      <c r="I118" s="7" t="n">
        <v>34700</v>
      </c>
      <c r="J118" s="2" t="s">
        <v>19</v>
      </c>
      <c r="K118" s="2" t="s">
        <v>20</v>
      </c>
      <c r="L118" s="2"/>
    </row>
    <row r="119" customFormat="false" ht="14.9" hidden="false" customHeight="true" outlineLevel="0" collapsed="false">
      <c r="A119" s="3" t="str">
        <f aca="false">HYPERLINK("https://www.fabsurplus.com/sdi_catalog/salesItemDetails.do?id=6539")</f>
        <v>https://www.fabsurplus.com/sdi_catalog/salesItemDetails.do?id=6539</v>
      </c>
      <c r="B119" s="3" t="s">
        <v>441</v>
      </c>
      <c r="C119" s="3" t="s">
        <v>432</v>
      </c>
      <c r="D119" s="3" t="s">
        <v>442</v>
      </c>
      <c r="E119" s="3" t="s">
        <v>443</v>
      </c>
      <c r="F119" s="3" t="s">
        <v>16</v>
      </c>
      <c r="G119" s="3" t="s">
        <v>26</v>
      </c>
      <c r="H119" s="3" t="s">
        <v>36</v>
      </c>
      <c r="I119" s="4" t="n">
        <v>35156</v>
      </c>
      <c r="J119" s="3" t="s">
        <v>19</v>
      </c>
      <c r="K119" s="3" t="s">
        <v>20</v>
      </c>
      <c r="L119" s="3"/>
    </row>
    <row r="120" customFormat="false" ht="14.9" hidden="false" customHeight="true" outlineLevel="0" collapsed="false">
      <c r="A120" s="2" t="str">
        <f aca="false">HYPERLINK("https://www.fabsurplus.com/sdi_catalog/salesItemDetails.do?id=6540")</f>
        <v>https://www.fabsurplus.com/sdi_catalog/salesItemDetails.do?id=6540</v>
      </c>
      <c r="B120" s="2" t="s">
        <v>444</v>
      </c>
      <c r="C120" s="2" t="s">
        <v>432</v>
      </c>
      <c r="D120" s="2" t="s">
        <v>445</v>
      </c>
      <c r="E120" s="2" t="s">
        <v>446</v>
      </c>
      <c r="F120" s="2" t="s">
        <v>16</v>
      </c>
      <c r="G120" s="2" t="s">
        <v>26</v>
      </c>
      <c r="H120" s="2" t="s">
        <v>36</v>
      </c>
      <c r="I120" s="7" t="n">
        <v>35125</v>
      </c>
      <c r="J120" s="2" t="s">
        <v>19</v>
      </c>
      <c r="K120" s="2" t="s">
        <v>20</v>
      </c>
      <c r="L120" s="2"/>
    </row>
    <row r="121" customFormat="false" ht="14.9" hidden="false" customHeight="true" outlineLevel="0" collapsed="false">
      <c r="A121" s="3" t="str">
        <f aca="false">HYPERLINK("https://www.fabsurplus.com/sdi_catalog/salesItemDetails.do?id=105851")</f>
        <v>https://www.fabsurplus.com/sdi_catalog/salesItemDetails.do?id=105851</v>
      </c>
      <c r="B121" s="3" t="s">
        <v>447</v>
      </c>
      <c r="C121" s="3" t="s">
        <v>432</v>
      </c>
      <c r="D121" s="3" t="s">
        <v>448</v>
      </c>
      <c r="E121" s="3" t="s">
        <v>449</v>
      </c>
      <c r="F121" s="3" t="s">
        <v>16</v>
      </c>
      <c r="G121" s="3" t="s">
        <v>26</v>
      </c>
      <c r="H121" s="3" t="s">
        <v>36</v>
      </c>
      <c r="I121" s="4" t="n">
        <v>34819.9166666667</v>
      </c>
      <c r="J121" s="3" t="s">
        <v>19</v>
      </c>
      <c r="K121" s="3" t="s">
        <v>20</v>
      </c>
      <c r="L121" s="3" t="s">
        <v>450</v>
      </c>
    </row>
    <row r="122" customFormat="false" ht="14.9" hidden="false" customHeight="true" outlineLevel="0" collapsed="false">
      <c r="A122" s="2" t="str">
        <f aca="false">HYPERLINK("https://www.fabsurplus.com/sdi_catalog/salesItemDetails.do?id=105852")</f>
        <v>https://www.fabsurplus.com/sdi_catalog/salesItemDetails.do?id=105852</v>
      </c>
      <c r="B122" s="2" t="s">
        <v>451</v>
      </c>
      <c r="C122" s="2" t="s">
        <v>432</v>
      </c>
      <c r="D122" s="2" t="s">
        <v>452</v>
      </c>
      <c r="E122" s="2" t="s">
        <v>453</v>
      </c>
      <c r="F122" s="2" t="s">
        <v>16</v>
      </c>
      <c r="G122" s="2" t="s">
        <v>26</v>
      </c>
      <c r="H122" s="2" t="s">
        <v>36</v>
      </c>
      <c r="I122" s="7" t="n">
        <v>34515.9166666667</v>
      </c>
      <c r="J122" s="2" t="s">
        <v>19</v>
      </c>
      <c r="K122" s="2" t="s">
        <v>20</v>
      </c>
      <c r="L122" s="6" t="s">
        <v>454</v>
      </c>
    </row>
    <row r="123" customFormat="false" ht="14.9" hidden="false" customHeight="true" outlineLevel="0" collapsed="false">
      <c r="A123" s="3" t="str">
        <f aca="false">HYPERLINK("https://www.fabsurplus.com/sdi_catalog/salesItemDetails.do?id=105853")</f>
        <v>https://www.fabsurplus.com/sdi_catalog/salesItemDetails.do?id=105853</v>
      </c>
      <c r="B123" s="3" t="s">
        <v>455</v>
      </c>
      <c r="C123" s="3" t="s">
        <v>432</v>
      </c>
      <c r="D123" s="3" t="s">
        <v>456</v>
      </c>
      <c r="E123" s="3" t="s">
        <v>457</v>
      </c>
      <c r="F123" s="3" t="s">
        <v>47</v>
      </c>
      <c r="G123" s="3" t="s">
        <v>26</v>
      </c>
      <c r="H123" s="3" t="s">
        <v>36</v>
      </c>
      <c r="I123" s="4" t="n">
        <v>32993.9166666667</v>
      </c>
      <c r="J123" s="3" t="s">
        <v>19</v>
      </c>
      <c r="K123" s="3" t="s">
        <v>20</v>
      </c>
      <c r="L123" s="3" t="s">
        <v>458</v>
      </c>
    </row>
    <row r="124" customFormat="false" ht="14.9" hidden="false" customHeight="true" outlineLevel="0" collapsed="false">
      <c r="A124" s="2" t="str">
        <f aca="false">HYPERLINK("https://www.fabsurplus.com/sdi_catalog/salesItemDetails.do?id=105854")</f>
        <v>https://www.fabsurplus.com/sdi_catalog/salesItemDetails.do?id=105854</v>
      </c>
      <c r="B124" s="2" t="s">
        <v>459</v>
      </c>
      <c r="C124" s="2" t="s">
        <v>432</v>
      </c>
      <c r="D124" s="2" t="s">
        <v>460</v>
      </c>
      <c r="E124" s="2" t="s">
        <v>461</v>
      </c>
      <c r="F124" s="2" t="s">
        <v>16</v>
      </c>
      <c r="G124" s="2" t="s">
        <v>26</v>
      </c>
      <c r="H124" s="2" t="s">
        <v>36</v>
      </c>
      <c r="I124" s="7" t="n">
        <v>34212.9166666667</v>
      </c>
      <c r="J124" s="2" t="s">
        <v>19</v>
      </c>
      <c r="K124" s="2" t="s">
        <v>20</v>
      </c>
      <c r="L124" s="2" t="s">
        <v>462</v>
      </c>
    </row>
    <row r="125" customFormat="false" ht="14.9" hidden="false" customHeight="true" outlineLevel="0" collapsed="false">
      <c r="A125" s="3" t="str">
        <f aca="false">HYPERLINK("https://www.fabsurplus.com/sdi_catalog/salesItemDetails.do?id=105858")</f>
        <v>https://www.fabsurplus.com/sdi_catalog/salesItemDetails.do?id=105858</v>
      </c>
      <c r="B125" s="3" t="s">
        <v>463</v>
      </c>
      <c r="C125" s="3" t="s">
        <v>432</v>
      </c>
      <c r="D125" s="3" t="s">
        <v>464</v>
      </c>
      <c r="E125" s="3" t="s">
        <v>465</v>
      </c>
      <c r="F125" s="3" t="s">
        <v>16</v>
      </c>
      <c r="G125" s="3" t="s">
        <v>61</v>
      </c>
      <c r="H125" s="3" t="s">
        <v>36</v>
      </c>
      <c r="I125" s="4" t="n">
        <v>35581.9166666667</v>
      </c>
      <c r="J125" s="3" t="s">
        <v>19</v>
      </c>
      <c r="K125" s="3" t="s">
        <v>20</v>
      </c>
      <c r="L125" s="5" t="s">
        <v>466</v>
      </c>
    </row>
    <row r="126" customFormat="false" ht="14.9" hidden="false" customHeight="true" outlineLevel="0" collapsed="false">
      <c r="A126" s="2" t="str">
        <f aca="false">HYPERLINK("https://www.fabsurplus.com/sdi_catalog/salesItemDetails.do?id=110617")</f>
        <v>https://www.fabsurplus.com/sdi_catalog/salesItemDetails.do?id=110617</v>
      </c>
      <c r="B126" s="2" t="s">
        <v>467</v>
      </c>
      <c r="C126" s="2" t="s">
        <v>432</v>
      </c>
      <c r="D126" s="2" t="s">
        <v>468</v>
      </c>
      <c r="E126" s="2" t="s">
        <v>469</v>
      </c>
      <c r="F126" s="2" t="s">
        <v>470</v>
      </c>
      <c r="G126" s="2" t="s">
        <v>17</v>
      </c>
      <c r="H126" s="2"/>
      <c r="I126" s="2"/>
      <c r="J126" s="2" t="s">
        <v>19</v>
      </c>
      <c r="K126" s="2" t="s">
        <v>20</v>
      </c>
      <c r="L126" s="6" t="s">
        <v>471</v>
      </c>
    </row>
    <row r="127" customFormat="false" ht="14.9" hidden="false" customHeight="true" outlineLevel="0" collapsed="false">
      <c r="A127" s="3" t="str">
        <f aca="false">HYPERLINK("https://www.fabsurplus.com/sdi_catalog/salesItemDetails.do?id=32217")</f>
        <v>https://www.fabsurplus.com/sdi_catalog/salesItemDetails.do?id=32217</v>
      </c>
      <c r="B127" s="3" t="s">
        <v>472</v>
      </c>
      <c r="C127" s="3" t="s">
        <v>473</v>
      </c>
      <c r="D127" s="3" t="s">
        <v>474</v>
      </c>
      <c r="E127" s="3" t="s">
        <v>475</v>
      </c>
      <c r="F127" s="3" t="s">
        <v>16</v>
      </c>
      <c r="G127" s="3" t="s">
        <v>476</v>
      </c>
      <c r="H127" s="3" t="s">
        <v>27</v>
      </c>
      <c r="I127" s="3"/>
      <c r="J127" s="3" t="s">
        <v>19</v>
      </c>
      <c r="K127" s="3" t="s">
        <v>20</v>
      </c>
      <c r="L127" s="3" t="s">
        <v>477</v>
      </c>
    </row>
    <row r="128" customFormat="false" ht="14.9" hidden="false" customHeight="true" outlineLevel="0" collapsed="false">
      <c r="A128" s="2" t="str">
        <f aca="false">HYPERLINK("https://www.fabsurplus.com/sdi_catalog/salesItemDetails.do?id=83894")</f>
        <v>https://www.fabsurplus.com/sdi_catalog/salesItemDetails.do?id=83894</v>
      </c>
      <c r="B128" s="2" t="s">
        <v>478</v>
      </c>
      <c r="C128" s="2" t="s">
        <v>473</v>
      </c>
      <c r="D128" s="2" t="s">
        <v>474</v>
      </c>
      <c r="E128" s="2" t="s">
        <v>475</v>
      </c>
      <c r="F128" s="2" t="s">
        <v>16</v>
      </c>
      <c r="G128" s="2" t="s">
        <v>476</v>
      </c>
      <c r="H128" s="2" t="s">
        <v>27</v>
      </c>
      <c r="I128" s="2"/>
      <c r="J128" s="2" t="s">
        <v>19</v>
      </c>
      <c r="K128" s="2" t="s">
        <v>20</v>
      </c>
      <c r="L128" s="2" t="s">
        <v>477</v>
      </c>
    </row>
    <row r="129" customFormat="false" ht="14.9" hidden="false" customHeight="true" outlineLevel="0" collapsed="false">
      <c r="A129" s="3" t="str">
        <f aca="false">HYPERLINK("https://www.fabsurplus.com/sdi_catalog/salesItemDetails.do?id=77168")</f>
        <v>https://www.fabsurplus.com/sdi_catalog/salesItemDetails.do?id=77168</v>
      </c>
      <c r="B129" s="3" t="s">
        <v>479</v>
      </c>
      <c r="C129" s="3" t="s">
        <v>480</v>
      </c>
      <c r="D129" s="3" t="s">
        <v>481</v>
      </c>
      <c r="E129" s="3" t="s">
        <v>482</v>
      </c>
      <c r="F129" s="3" t="s">
        <v>16</v>
      </c>
      <c r="G129" s="3" t="s">
        <v>26</v>
      </c>
      <c r="H129" s="3" t="s">
        <v>284</v>
      </c>
      <c r="I129" s="3"/>
      <c r="J129" s="3" t="s">
        <v>19</v>
      </c>
      <c r="K129" s="3" t="s">
        <v>20</v>
      </c>
      <c r="L129" s="5" t="s">
        <v>483</v>
      </c>
    </row>
    <row r="130" customFormat="false" ht="14.9" hidden="false" customHeight="true" outlineLevel="0" collapsed="false">
      <c r="A130" s="2" t="str">
        <f aca="false">HYPERLINK("https://www.fabsurplus.com/sdi_catalog/salesItemDetails.do?id=83571")</f>
        <v>https://www.fabsurplus.com/sdi_catalog/salesItemDetails.do?id=83571</v>
      </c>
      <c r="B130" s="2" t="s">
        <v>484</v>
      </c>
      <c r="C130" s="2" t="s">
        <v>480</v>
      </c>
      <c r="D130" s="2" t="s">
        <v>485</v>
      </c>
      <c r="E130" s="2" t="s">
        <v>486</v>
      </c>
      <c r="F130" s="2" t="s">
        <v>16</v>
      </c>
      <c r="G130" s="2" t="s">
        <v>26</v>
      </c>
      <c r="H130" s="2" t="s">
        <v>284</v>
      </c>
      <c r="I130" s="2"/>
      <c r="J130" s="2" t="s">
        <v>19</v>
      </c>
      <c r="K130" s="2" t="s">
        <v>20</v>
      </c>
      <c r="L130" s="6" t="s">
        <v>487</v>
      </c>
    </row>
    <row r="131" customFormat="false" ht="14.9" hidden="false" customHeight="true" outlineLevel="0" collapsed="false">
      <c r="A131" s="3" t="str">
        <f aca="false">HYPERLINK("https://www.fabsurplus.com/sdi_catalog/salesItemDetails.do?id=81827")</f>
        <v>https://www.fabsurplus.com/sdi_catalog/salesItemDetails.do?id=81827</v>
      </c>
      <c r="B131" s="3" t="s">
        <v>488</v>
      </c>
      <c r="C131" s="3" t="s">
        <v>489</v>
      </c>
      <c r="D131" s="3" t="s">
        <v>490</v>
      </c>
      <c r="E131" s="3" t="s">
        <v>491</v>
      </c>
      <c r="F131" s="3" t="s">
        <v>16</v>
      </c>
      <c r="G131" s="3" t="s">
        <v>26</v>
      </c>
      <c r="H131" s="3" t="s">
        <v>250</v>
      </c>
      <c r="I131" s="3"/>
      <c r="J131" s="3" t="s">
        <v>19</v>
      </c>
      <c r="K131" s="3" t="s">
        <v>20</v>
      </c>
      <c r="L131" s="5" t="s">
        <v>492</v>
      </c>
    </row>
    <row r="132" customFormat="false" ht="14.9" hidden="false" customHeight="true" outlineLevel="0" collapsed="false">
      <c r="A132" s="2" t="str">
        <f aca="false">HYPERLINK("https://www.fabsurplus.com/sdi_catalog/salesItemDetails.do?id=81828")</f>
        <v>https://www.fabsurplus.com/sdi_catalog/salesItemDetails.do?id=81828</v>
      </c>
      <c r="B132" s="2" t="s">
        <v>493</v>
      </c>
      <c r="C132" s="2" t="s">
        <v>489</v>
      </c>
      <c r="D132" s="2" t="s">
        <v>494</v>
      </c>
      <c r="E132" s="2" t="s">
        <v>495</v>
      </c>
      <c r="F132" s="2" t="s">
        <v>16</v>
      </c>
      <c r="G132" s="2" t="s">
        <v>26</v>
      </c>
      <c r="H132" s="2" t="s">
        <v>36</v>
      </c>
      <c r="I132" s="7" t="n">
        <v>40238</v>
      </c>
      <c r="J132" s="2" t="s">
        <v>19</v>
      </c>
      <c r="K132" s="2" t="s">
        <v>20</v>
      </c>
      <c r="L132" s="6" t="s">
        <v>496</v>
      </c>
    </row>
    <row r="133" customFormat="false" ht="14.9" hidden="false" customHeight="true" outlineLevel="0" collapsed="false">
      <c r="A133" s="3" t="str">
        <f aca="false">HYPERLINK("https://www.fabsurplus.com/sdi_catalog/salesItemDetails.do?id=109104")</f>
        <v>https://www.fabsurplus.com/sdi_catalog/salesItemDetails.do?id=109104</v>
      </c>
      <c r="B133" s="3" t="s">
        <v>497</v>
      </c>
      <c r="C133" s="3" t="s">
        <v>489</v>
      </c>
      <c r="D133" s="3" t="s">
        <v>498</v>
      </c>
      <c r="E133" s="3" t="s">
        <v>499</v>
      </c>
      <c r="F133" s="3" t="s">
        <v>500</v>
      </c>
      <c r="G133" s="3" t="s">
        <v>26</v>
      </c>
      <c r="H133" s="3" t="s">
        <v>27</v>
      </c>
      <c r="I133" s="4" t="n">
        <v>39965</v>
      </c>
      <c r="J133" s="3" t="s">
        <v>19</v>
      </c>
      <c r="K133" s="3" t="s">
        <v>20</v>
      </c>
      <c r="L133" s="5" t="s">
        <v>501</v>
      </c>
    </row>
    <row r="134" customFormat="false" ht="14.9" hidden="false" customHeight="true" outlineLevel="0" collapsed="false">
      <c r="A134" s="2" t="str">
        <f aca="false">HYPERLINK("https://www.fabsurplus.com/sdi_catalog/salesItemDetails.do?id=80315")</f>
        <v>https://www.fabsurplus.com/sdi_catalog/salesItemDetails.do?id=80315</v>
      </c>
      <c r="B134" s="2" t="s">
        <v>502</v>
      </c>
      <c r="C134" s="2" t="s">
        <v>503</v>
      </c>
      <c r="D134" s="2" t="s">
        <v>504</v>
      </c>
      <c r="E134" s="2" t="s">
        <v>505</v>
      </c>
      <c r="F134" s="2" t="s">
        <v>47</v>
      </c>
      <c r="G134" s="2"/>
      <c r="H134" s="2" t="s">
        <v>27</v>
      </c>
      <c r="I134" s="2"/>
      <c r="J134" s="2" t="s">
        <v>19</v>
      </c>
      <c r="K134" s="2" t="s">
        <v>20</v>
      </c>
      <c r="L134" s="6" t="s">
        <v>506</v>
      </c>
    </row>
    <row r="135" customFormat="false" ht="14.9" hidden="false" customHeight="true" outlineLevel="0" collapsed="false">
      <c r="A135" s="3" t="str">
        <f aca="false">HYPERLINK("https://www.fabsurplus.com/sdi_catalog/salesItemDetails.do?id=81873")</f>
        <v>https://www.fabsurplus.com/sdi_catalog/salesItemDetails.do?id=81873</v>
      </c>
      <c r="B135" s="3" t="s">
        <v>507</v>
      </c>
      <c r="C135" s="3" t="s">
        <v>503</v>
      </c>
      <c r="D135" s="3" t="s">
        <v>508</v>
      </c>
      <c r="E135" s="3" t="s">
        <v>509</v>
      </c>
      <c r="F135" s="3" t="s">
        <v>16</v>
      </c>
      <c r="G135" s="3" t="s">
        <v>26</v>
      </c>
      <c r="H135" s="3" t="s">
        <v>27</v>
      </c>
      <c r="I135" s="3"/>
      <c r="J135" s="3" t="s">
        <v>19</v>
      </c>
      <c r="K135" s="3" t="s">
        <v>20</v>
      </c>
      <c r="L135" s="5" t="s">
        <v>510</v>
      </c>
    </row>
    <row r="136" customFormat="false" ht="14.9" hidden="false" customHeight="true" outlineLevel="0" collapsed="false">
      <c r="A136" s="2" t="str">
        <f aca="false">HYPERLINK("https://www.fabsurplus.com/sdi_catalog/salesItemDetails.do?id=81875")</f>
        <v>https://www.fabsurplus.com/sdi_catalog/salesItemDetails.do?id=81875</v>
      </c>
      <c r="B136" s="2" t="s">
        <v>511</v>
      </c>
      <c r="C136" s="2" t="s">
        <v>503</v>
      </c>
      <c r="D136" s="2" t="s">
        <v>512</v>
      </c>
      <c r="E136" s="2" t="s">
        <v>505</v>
      </c>
      <c r="F136" s="2" t="s">
        <v>126</v>
      </c>
      <c r="G136" s="2" t="s">
        <v>26</v>
      </c>
      <c r="H136" s="2" t="s">
        <v>36</v>
      </c>
      <c r="I136" s="2"/>
      <c r="J136" s="2" t="s">
        <v>19</v>
      </c>
      <c r="K136" s="2" t="s">
        <v>20</v>
      </c>
      <c r="L136" s="6" t="s">
        <v>513</v>
      </c>
    </row>
    <row r="137" customFormat="false" ht="14.9" hidden="false" customHeight="true" outlineLevel="0" collapsed="false">
      <c r="A137" s="3" t="str">
        <f aca="false">HYPERLINK("https://www.fabsurplus.com/sdi_catalog/salesItemDetails.do?id=81876")</f>
        <v>https://www.fabsurplus.com/sdi_catalog/salesItemDetails.do?id=81876</v>
      </c>
      <c r="B137" s="3" t="s">
        <v>514</v>
      </c>
      <c r="C137" s="3" t="s">
        <v>503</v>
      </c>
      <c r="D137" s="3" t="s">
        <v>515</v>
      </c>
      <c r="E137" s="3" t="s">
        <v>516</v>
      </c>
      <c r="F137" s="3" t="s">
        <v>16</v>
      </c>
      <c r="G137" s="3"/>
      <c r="H137" s="3" t="s">
        <v>27</v>
      </c>
      <c r="I137" s="3"/>
      <c r="J137" s="3" t="s">
        <v>19</v>
      </c>
      <c r="K137" s="3" t="s">
        <v>20</v>
      </c>
      <c r="L137" s="5" t="s">
        <v>517</v>
      </c>
    </row>
    <row r="138" customFormat="false" ht="14.9" hidden="false" customHeight="true" outlineLevel="0" collapsed="false">
      <c r="A138" s="2" t="str">
        <f aca="false">HYPERLINK("https://www.fabsurplus.com/sdi_catalog/salesItemDetails.do?id=82176")</f>
        <v>https://www.fabsurplus.com/sdi_catalog/salesItemDetails.do?id=82176</v>
      </c>
      <c r="B138" s="2" t="s">
        <v>518</v>
      </c>
      <c r="C138" s="2" t="s">
        <v>503</v>
      </c>
      <c r="D138" s="2" t="s">
        <v>519</v>
      </c>
      <c r="E138" s="2" t="s">
        <v>520</v>
      </c>
      <c r="F138" s="2" t="s">
        <v>16</v>
      </c>
      <c r="G138" s="2"/>
      <c r="H138" s="2" t="s">
        <v>27</v>
      </c>
      <c r="I138" s="2"/>
      <c r="J138" s="2" t="s">
        <v>19</v>
      </c>
      <c r="K138" s="2" t="s">
        <v>20</v>
      </c>
      <c r="L138" s="6" t="s">
        <v>506</v>
      </c>
    </row>
    <row r="139" customFormat="false" ht="14.9" hidden="false" customHeight="true" outlineLevel="0" collapsed="false">
      <c r="A139" s="3" t="str">
        <f aca="false">HYPERLINK("https://www.fabsurplus.com/sdi_catalog/salesItemDetails.do?id=82227")</f>
        <v>https://www.fabsurplus.com/sdi_catalog/salesItemDetails.do?id=82227</v>
      </c>
      <c r="B139" s="3" t="s">
        <v>521</v>
      </c>
      <c r="C139" s="3" t="s">
        <v>503</v>
      </c>
      <c r="D139" s="3" t="s">
        <v>522</v>
      </c>
      <c r="E139" s="3" t="s">
        <v>523</v>
      </c>
      <c r="F139" s="3" t="s">
        <v>47</v>
      </c>
      <c r="G139" s="3" t="s">
        <v>26</v>
      </c>
      <c r="H139" s="3" t="s">
        <v>250</v>
      </c>
      <c r="I139" s="4" t="n">
        <v>40695</v>
      </c>
      <c r="J139" s="3" t="s">
        <v>19</v>
      </c>
      <c r="K139" s="3" t="s">
        <v>20</v>
      </c>
      <c r="L139" s="5" t="s">
        <v>524</v>
      </c>
    </row>
    <row r="140" customFormat="false" ht="14.9" hidden="false" customHeight="true" outlineLevel="0" collapsed="false">
      <c r="A140" s="2" t="str">
        <f aca="false">HYPERLINK("https://www.fabsurplus.com/sdi_catalog/salesItemDetails.do?id=83556")</f>
        <v>https://www.fabsurplus.com/sdi_catalog/salesItemDetails.do?id=83556</v>
      </c>
      <c r="B140" s="2" t="s">
        <v>525</v>
      </c>
      <c r="C140" s="2" t="s">
        <v>503</v>
      </c>
      <c r="D140" s="2" t="s">
        <v>526</v>
      </c>
      <c r="E140" s="2" t="s">
        <v>527</v>
      </c>
      <c r="F140" s="2" t="s">
        <v>16</v>
      </c>
      <c r="G140" s="2" t="s">
        <v>26</v>
      </c>
      <c r="H140" s="2" t="s">
        <v>27</v>
      </c>
      <c r="I140" s="2"/>
      <c r="J140" s="2" t="s">
        <v>19</v>
      </c>
      <c r="K140" s="2" t="s">
        <v>20</v>
      </c>
      <c r="L140" s="6" t="s">
        <v>528</v>
      </c>
    </row>
    <row r="141" customFormat="false" ht="14.9" hidden="false" customHeight="true" outlineLevel="0" collapsed="false">
      <c r="A141" s="3" t="str">
        <f aca="false">HYPERLINK("https://www.fabsurplus.com/sdi_catalog/salesItemDetails.do?id=83557")</f>
        <v>https://www.fabsurplus.com/sdi_catalog/salesItemDetails.do?id=83557</v>
      </c>
      <c r="B141" s="3" t="s">
        <v>529</v>
      </c>
      <c r="C141" s="3" t="s">
        <v>503</v>
      </c>
      <c r="D141" s="3" t="s">
        <v>530</v>
      </c>
      <c r="E141" s="3" t="s">
        <v>509</v>
      </c>
      <c r="F141" s="3" t="s">
        <v>16</v>
      </c>
      <c r="G141" s="3"/>
      <c r="H141" s="3" t="s">
        <v>27</v>
      </c>
      <c r="I141" s="3"/>
      <c r="J141" s="3" t="s">
        <v>19</v>
      </c>
      <c r="K141" s="3" t="s">
        <v>20</v>
      </c>
      <c r="L141" s="5" t="s">
        <v>531</v>
      </c>
    </row>
    <row r="142" customFormat="false" ht="14.9" hidden="false" customHeight="true" outlineLevel="0" collapsed="false">
      <c r="A142" s="2" t="str">
        <f aca="false">HYPERLINK("https://www.fabsurplus.com/sdi_catalog/salesItemDetails.do?id=83558")</f>
        <v>https://www.fabsurplus.com/sdi_catalog/salesItemDetails.do?id=83558</v>
      </c>
      <c r="B142" s="2" t="s">
        <v>532</v>
      </c>
      <c r="C142" s="2" t="s">
        <v>503</v>
      </c>
      <c r="D142" s="2" t="s">
        <v>533</v>
      </c>
      <c r="E142" s="2" t="s">
        <v>509</v>
      </c>
      <c r="F142" s="2" t="s">
        <v>16</v>
      </c>
      <c r="G142" s="2" t="s">
        <v>534</v>
      </c>
      <c r="H142" s="2" t="s">
        <v>27</v>
      </c>
      <c r="I142" s="2"/>
      <c r="J142" s="2" t="s">
        <v>19</v>
      </c>
      <c r="K142" s="2" t="s">
        <v>20</v>
      </c>
      <c r="L142" s="6" t="s">
        <v>531</v>
      </c>
    </row>
    <row r="143" customFormat="false" ht="14.9" hidden="false" customHeight="true" outlineLevel="0" collapsed="false">
      <c r="A143" s="3" t="str">
        <f aca="false">HYPERLINK("https://www.fabsurplus.com/sdi_catalog/salesItemDetails.do?id=53270")</f>
        <v>https://www.fabsurplus.com/sdi_catalog/salesItemDetails.do?id=53270</v>
      </c>
      <c r="B143" s="3" t="s">
        <v>535</v>
      </c>
      <c r="C143" s="3" t="s">
        <v>536</v>
      </c>
      <c r="D143" s="3" t="s">
        <v>537</v>
      </c>
      <c r="E143" s="3" t="s">
        <v>538</v>
      </c>
      <c r="F143" s="3" t="s">
        <v>47</v>
      </c>
      <c r="G143" s="3" t="s">
        <v>26</v>
      </c>
      <c r="H143" s="3" t="s">
        <v>27</v>
      </c>
      <c r="I143" s="4" t="n">
        <v>34485.9166666667</v>
      </c>
      <c r="J143" s="3" t="s">
        <v>19</v>
      </c>
      <c r="K143" s="3" t="s">
        <v>20</v>
      </c>
      <c r="L143" s="5" t="s">
        <v>539</v>
      </c>
    </row>
    <row r="144" customFormat="false" ht="14.9" hidden="false" customHeight="true" outlineLevel="0" collapsed="false">
      <c r="A144" s="2" t="str">
        <f aca="false">HYPERLINK("https://www.fabsurplus.com/sdi_catalog/salesItemDetails.do?id=84765")</f>
        <v>https://www.fabsurplus.com/sdi_catalog/salesItemDetails.do?id=84765</v>
      </c>
      <c r="B144" s="2" t="s">
        <v>540</v>
      </c>
      <c r="C144" s="2" t="s">
        <v>541</v>
      </c>
      <c r="D144" s="2" t="s">
        <v>542</v>
      </c>
      <c r="E144" s="2" t="s">
        <v>543</v>
      </c>
      <c r="F144" s="2" t="s">
        <v>16</v>
      </c>
      <c r="G144" s="2" t="s">
        <v>544</v>
      </c>
      <c r="H144" s="2" t="s">
        <v>36</v>
      </c>
      <c r="I144" s="2"/>
      <c r="J144" s="2" t="s">
        <v>19</v>
      </c>
      <c r="K144" s="2" t="s">
        <v>20</v>
      </c>
      <c r="L144" s="6" t="s">
        <v>545</v>
      </c>
    </row>
    <row r="145" customFormat="false" ht="14.9" hidden="false" customHeight="true" outlineLevel="0" collapsed="false">
      <c r="A145" s="3" t="str">
        <f aca="false">HYPERLINK("https://www.fabsurplus.com/sdi_catalog/salesItemDetails.do?id=95404")</f>
        <v>https://www.fabsurplus.com/sdi_catalog/salesItemDetails.do?id=95404</v>
      </c>
      <c r="B145" s="3" t="s">
        <v>546</v>
      </c>
      <c r="C145" s="3" t="s">
        <v>541</v>
      </c>
      <c r="D145" s="3" t="s">
        <v>542</v>
      </c>
      <c r="E145" s="3" t="s">
        <v>543</v>
      </c>
      <c r="F145" s="3" t="s">
        <v>16</v>
      </c>
      <c r="G145" s="3" t="s">
        <v>544</v>
      </c>
      <c r="H145" s="3" t="s">
        <v>36</v>
      </c>
      <c r="I145" s="3"/>
      <c r="J145" s="3" t="s">
        <v>19</v>
      </c>
      <c r="K145" s="3" t="s">
        <v>20</v>
      </c>
      <c r="L145" s="5" t="s">
        <v>547</v>
      </c>
    </row>
    <row r="146" customFormat="false" ht="14.9" hidden="false" customHeight="true" outlineLevel="0" collapsed="false">
      <c r="A146" s="2" t="str">
        <f aca="false">HYPERLINK("https://www.fabsurplus.com/sdi_catalog/salesItemDetails.do?id=77184")</f>
        <v>https://www.fabsurplus.com/sdi_catalog/salesItemDetails.do?id=77184</v>
      </c>
      <c r="B146" s="2" t="s">
        <v>548</v>
      </c>
      <c r="C146" s="2" t="s">
        <v>549</v>
      </c>
      <c r="D146" s="2" t="s">
        <v>550</v>
      </c>
      <c r="E146" s="2" t="s">
        <v>551</v>
      </c>
      <c r="F146" s="2" t="s">
        <v>16</v>
      </c>
      <c r="G146" s="2"/>
      <c r="H146" s="2" t="s">
        <v>18</v>
      </c>
      <c r="I146" s="7" t="n">
        <v>40940</v>
      </c>
      <c r="J146" s="2" t="s">
        <v>19</v>
      </c>
      <c r="K146" s="2" t="s">
        <v>20</v>
      </c>
      <c r="L146" s="6" t="s">
        <v>552</v>
      </c>
    </row>
    <row r="147" customFormat="false" ht="14.9" hidden="false" customHeight="true" outlineLevel="0" collapsed="false">
      <c r="A147" s="3" t="str">
        <f aca="false">HYPERLINK("https://www.fabsurplus.com/sdi_catalog/salesItemDetails.do?id=72111")</f>
        <v>https://www.fabsurplus.com/sdi_catalog/salesItemDetails.do?id=72111</v>
      </c>
      <c r="B147" s="3" t="s">
        <v>553</v>
      </c>
      <c r="C147" s="3" t="s">
        <v>554</v>
      </c>
      <c r="D147" s="3" t="s">
        <v>555</v>
      </c>
      <c r="E147" s="3" t="s">
        <v>556</v>
      </c>
      <c r="F147" s="3" t="s">
        <v>42</v>
      </c>
      <c r="G147" s="3" t="s">
        <v>26</v>
      </c>
      <c r="H147" s="3" t="s">
        <v>27</v>
      </c>
      <c r="I147" s="3"/>
      <c r="J147" s="3" t="s">
        <v>19</v>
      </c>
      <c r="K147" s="3" t="s">
        <v>20</v>
      </c>
      <c r="L147" s="5" t="s">
        <v>557</v>
      </c>
    </row>
    <row r="148" customFormat="false" ht="14.9" hidden="false" customHeight="true" outlineLevel="0" collapsed="false">
      <c r="A148" s="2" t="str">
        <f aca="false">HYPERLINK("https://www.fabsurplus.com/sdi_catalog/salesItemDetails.do?id=72120")</f>
        <v>https://www.fabsurplus.com/sdi_catalog/salesItemDetails.do?id=72120</v>
      </c>
      <c r="B148" s="2" t="s">
        <v>558</v>
      </c>
      <c r="C148" s="2" t="s">
        <v>554</v>
      </c>
      <c r="D148" s="2" t="s">
        <v>559</v>
      </c>
      <c r="E148" s="2" t="s">
        <v>560</v>
      </c>
      <c r="F148" s="2" t="s">
        <v>16</v>
      </c>
      <c r="G148" s="2" t="s">
        <v>26</v>
      </c>
      <c r="H148" s="2" t="s">
        <v>27</v>
      </c>
      <c r="I148" s="2"/>
      <c r="J148" s="2" t="s">
        <v>19</v>
      </c>
      <c r="K148" s="2" t="s">
        <v>20</v>
      </c>
      <c r="L148" s="6" t="s">
        <v>557</v>
      </c>
    </row>
    <row r="149" customFormat="false" ht="14.9" hidden="false" customHeight="true" outlineLevel="0" collapsed="false">
      <c r="A149" s="3" t="str">
        <f aca="false">HYPERLINK("https://www.fabsurplus.com/sdi_catalog/salesItemDetails.do?id=98713")</f>
        <v>https://www.fabsurplus.com/sdi_catalog/salesItemDetails.do?id=98713</v>
      </c>
      <c r="B149" s="3" t="s">
        <v>561</v>
      </c>
      <c r="C149" s="3" t="s">
        <v>344</v>
      </c>
      <c r="D149" s="3" t="s">
        <v>562</v>
      </c>
      <c r="E149" s="3" t="s">
        <v>563</v>
      </c>
      <c r="F149" s="3" t="s">
        <v>564</v>
      </c>
      <c r="G149" s="3" t="s">
        <v>565</v>
      </c>
      <c r="H149" s="3" t="s">
        <v>36</v>
      </c>
      <c r="I149" s="4" t="n">
        <v>39569</v>
      </c>
      <c r="J149" s="3" t="s">
        <v>19</v>
      </c>
      <c r="K149" s="3" t="s">
        <v>20</v>
      </c>
      <c r="L149" s="5" t="s">
        <v>566</v>
      </c>
    </row>
    <row r="150" customFormat="false" ht="14.9" hidden="false" customHeight="true" outlineLevel="0" collapsed="false">
      <c r="A150" s="2" t="str">
        <f aca="false">HYPERLINK("https://www.fabsurplus.com/sdi_catalog/salesItemDetails.do?id=83589")</f>
        <v>https://www.fabsurplus.com/sdi_catalog/salesItemDetails.do?id=83589</v>
      </c>
      <c r="B150" s="2" t="s">
        <v>567</v>
      </c>
      <c r="C150" s="2" t="s">
        <v>568</v>
      </c>
      <c r="D150" s="2" t="s">
        <v>569</v>
      </c>
      <c r="E150" s="2" t="s">
        <v>570</v>
      </c>
      <c r="F150" s="2" t="s">
        <v>16</v>
      </c>
      <c r="G150" s="2" t="s">
        <v>26</v>
      </c>
      <c r="H150" s="2" t="s">
        <v>36</v>
      </c>
      <c r="I150" s="2"/>
      <c r="J150" s="2" t="s">
        <v>19</v>
      </c>
      <c r="K150" s="2" t="s">
        <v>20</v>
      </c>
      <c r="L150" s="6" t="s">
        <v>571</v>
      </c>
    </row>
    <row r="151" customFormat="false" ht="14.9" hidden="false" customHeight="true" outlineLevel="0" collapsed="false">
      <c r="A151" s="3" t="str">
        <f aca="false">HYPERLINK("https://www.fabsurplus.com/sdi_catalog/salesItemDetails.do?id=83594")</f>
        <v>https://www.fabsurplus.com/sdi_catalog/salesItemDetails.do?id=83594</v>
      </c>
      <c r="B151" s="3" t="s">
        <v>572</v>
      </c>
      <c r="C151" s="3" t="s">
        <v>568</v>
      </c>
      <c r="D151" s="3" t="s">
        <v>573</v>
      </c>
      <c r="E151" s="3" t="s">
        <v>266</v>
      </c>
      <c r="F151" s="3" t="s">
        <v>16</v>
      </c>
      <c r="G151" s="3"/>
      <c r="H151" s="3" t="s">
        <v>27</v>
      </c>
      <c r="I151" s="3"/>
      <c r="J151" s="3" t="s">
        <v>19</v>
      </c>
      <c r="K151" s="3" t="s">
        <v>20</v>
      </c>
      <c r="L151" s="3" t="s">
        <v>574</v>
      </c>
    </row>
    <row r="152" customFormat="false" ht="14.9" hidden="false" customHeight="true" outlineLevel="0" collapsed="false">
      <c r="A152" s="2" t="str">
        <f aca="false">HYPERLINK("https://www.fabsurplus.com/sdi_catalog/salesItemDetails.do?id=84213")</f>
        <v>https://www.fabsurplus.com/sdi_catalog/salesItemDetails.do?id=84213</v>
      </c>
      <c r="B152" s="2" t="s">
        <v>575</v>
      </c>
      <c r="C152" s="2" t="s">
        <v>568</v>
      </c>
      <c r="D152" s="2" t="s">
        <v>576</v>
      </c>
      <c r="E152" s="2" t="s">
        <v>577</v>
      </c>
      <c r="F152" s="2" t="s">
        <v>47</v>
      </c>
      <c r="G152" s="2" t="s">
        <v>26</v>
      </c>
      <c r="H152" s="2" t="s">
        <v>36</v>
      </c>
      <c r="I152" s="2"/>
      <c r="J152" s="2" t="s">
        <v>19</v>
      </c>
      <c r="K152" s="2" t="s">
        <v>20</v>
      </c>
      <c r="L152" s="6" t="s">
        <v>578</v>
      </c>
    </row>
    <row r="153" customFormat="false" ht="14.9" hidden="false" customHeight="true" outlineLevel="0" collapsed="false">
      <c r="A153" s="3" t="str">
        <f aca="false">HYPERLINK("https://www.fabsurplus.com/sdi_catalog/salesItemDetails.do?id=84379")</f>
        <v>https://www.fabsurplus.com/sdi_catalog/salesItemDetails.do?id=84379</v>
      </c>
      <c r="B153" s="3" t="s">
        <v>579</v>
      </c>
      <c r="C153" s="3" t="s">
        <v>580</v>
      </c>
      <c r="D153" s="3" t="s">
        <v>581</v>
      </c>
      <c r="E153" s="3" t="s">
        <v>582</v>
      </c>
      <c r="F153" s="3" t="s">
        <v>16</v>
      </c>
      <c r="G153" s="3"/>
      <c r="H153" s="3" t="s">
        <v>27</v>
      </c>
      <c r="I153" s="3"/>
      <c r="J153" s="3" t="s">
        <v>19</v>
      </c>
      <c r="K153" s="3" t="s">
        <v>20</v>
      </c>
      <c r="L153" s="5" t="s">
        <v>583</v>
      </c>
    </row>
    <row r="154" customFormat="false" ht="14.9" hidden="false" customHeight="true" outlineLevel="0" collapsed="false">
      <c r="A154" s="2" t="str">
        <f aca="false">HYPERLINK("https://www.fabsurplus.com/sdi_catalog/salesItemDetails.do?id=77095")</f>
        <v>https://www.fabsurplus.com/sdi_catalog/salesItemDetails.do?id=77095</v>
      </c>
      <c r="B154" s="2" t="s">
        <v>584</v>
      </c>
      <c r="C154" s="2" t="s">
        <v>585</v>
      </c>
      <c r="D154" s="2" t="s">
        <v>586</v>
      </c>
      <c r="E154" s="2" t="s">
        <v>587</v>
      </c>
      <c r="F154" s="2" t="s">
        <v>16</v>
      </c>
      <c r="G154" s="2"/>
      <c r="H154" s="2"/>
      <c r="I154" s="2"/>
      <c r="J154" s="2" t="s">
        <v>19</v>
      </c>
      <c r="K154" s="2"/>
      <c r="L154" s="2"/>
    </row>
    <row r="155" customFormat="false" ht="14.9" hidden="false" customHeight="true" outlineLevel="0" collapsed="false">
      <c r="A155" s="3" t="str">
        <f aca="false">HYPERLINK("https://www.fabsurplus.com/sdi_catalog/salesItemDetails.do?id=77169")</f>
        <v>https://www.fabsurplus.com/sdi_catalog/salesItemDetails.do?id=77169</v>
      </c>
      <c r="B155" s="3" t="s">
        <v>588</v>
      </c>
      <c r="C155" s="3" t="s">
        <v>589</v>
      </c>
      <c r="D155" s="3" t="s">
        <v>590</v>
      </c>
      <c r="E155" s="3" t="s">
        <v>591</v>
      </c>
      <c r="F155" s="3" t="s">
        <v>16</v>
      </c>
      <c r="G155" s="3" t="s">
        <v>26</v>
      </c>
      <c r="H155" s="3" t="s">
        <v>284</v>
      </c>
      <c r="I155" s="3"/>
      <c r="J155" s="3" t="s">
        <v>19</v>
      </c>
      <c r="K155" s="3" t="s">
        <v>20</v>
      </c>
      <c r="L155" s="5" t="s">
        <v>592</v>
      </c>
    </row>
    <row r="156" customFormat="false" ht="14.9" hidden="false" customHeight="true" outlineLevel="0" collapsed="false">
      <c r="A156" s="2" t="str">
        <f aca="false">HYPERLINK("https://www.fabsurplus.com/sdi_catalog/salesItemDetails.do?id=77170")</f>
        <v>https://www.fabsurplus.com/sdi_catalog/salesItemDetails.do?id=77170</v>
      </c>
      <c r="B156" s="2" t="s">
        <v>593</v>
      </c>
      <c r="C156" s="2" t="s">
        <v>589</v>
      </c>
      <c r="D156" s="2" t="s">
        <v>594</v>
      </c>
      <c r="E156" s="2" t="s">
        <v>591</v>
      </c>
      <c r="F156" s="2" t="s">
        <v>16</v>
      </c>
      <c r="G156" s="2" t="s">
        <v>26</v>
      </c>
      <c r="H156" s="2" t="s">
        <v>284</v>
      </c>
      <c r="I156" s="2"/>
      <c r="J156" s="2" t="s">
        <v>19</v>
      </c>
      <c r="K156" s="2" t="s">
        <v>20</v>
      </c>
      <c r="L156" s="6" t="s">
        <v>592</v>
      </c>
    </row>
    <row r="157" customFormat="false" ht="14.9" hidden="false" customHeight="true" outlineLevel="0" collapsed="false">
      <c r="A157" s="3" t="str">
        <f aca="false">HYPERLINK("https://www.fabsurplus.com/sdi_catalog/salesItemDetails.do?id=83862")</f>
        <v>https://www.fabsurplus.com/sdi_catalog/salesItemDetails.do?id=83862</v>
      </c>
      <c r="B157" s="3" t="s">
        <v>595</v>
      </c>
      <c r="C157" s="3" t="s">
        <v>596</v>
      </c>
      <c r="D157" s="3" t="s">
        <v>597</v>
      </c>
      <c r="E157" s="3" t="s">
        <v>598</v>
      </c>
      <c r="F157" s="3" t="s">
        <v>16</v>
      </c>
      <c r="G157" s="3" t="s">
        <v>26</v>
      </c>
      <c r="H157" s="3" t="s">
        <v>27</v>
      </c>
      <c r="I157" s="3"/>
      <c r="J157" s="3" t="s">
        <v>19</v>
      </c>
      <c r="K157" s="3" t="s">
        <v>20</v>
      </c>
      <c r="L157" s="5" t="s">
        <v>599</v>
      </c>
    </row>
    <row r="158" customFormat="false" ht="14.9" hidden="false" customHeight="true" outlineLevel="0" collapsed="false">
      <c r="A158" s="2" t="str">
        <f aca="false">HYPERLINK("https://www.fabsurplus.com/sdi_catalog/salesItemDetails.do?id=84378")</f>
        <v>https://www.fabsurplus.com/sdi_catalog/salesItemDetails.do?id=84378</v>
      </c>
      <c r="B158" s="2" t="s">
        <v>600</v>
      </c>
      <c r="C158" s="2" t="s">
        <v>601</v>
      </c>
      <c r="D158" s="2"/>
      <c r="E158" s="2"/>
      <c r="F158" s="2" t="s">
        <v>42</v>
      </c>
      <c r="G158" s="2"/>
      <c r="H158" s="2" t="s">
        <v>27</v>
      </c>
      <c r="I158" s="2"/>
      <c r="J158" s="2" t="s">
        <v>19</v>
      </c>
      <c r="K158" s="2" t="s">
        <v>20</v>
      </c>
      <c r="L158" s="6" t="s">
        <v>602</v>
      </c>
    </row>
    <row r="159" customFormat="false" ht="14.9" hidden="false" customHeight="true" outlineLevel="0" collapsed="false">
      <c r="A159" s="3" t="str">
        <f aca="false">HYPERLINK("https://www.fabsurplus.com/sdi_catalog/salesItemDetails.do?id=80256")</f>
        <v>https://www.fabsurplus.com/sdi_catalog/salesItemDetails.do?id=80256</v>
      </c>
      <c r="B159" s="3" t="s">
        <v>603</v>
      </c>
      <c r="C159" s="3" t="s">
        <v>604</v>
      </c>
      <c r="D159" s="3" t="s">
        <v>605</v>
      </c>
      <c r="E159" s="3" t="s">
        <v>606</v>
      </c>
      <c r="F159" s="3" t="s">
        <v>607</v>
      </c>
      <c r="G159" s="3"/>
      <c r="H159" s="3" t="s">
        <v>27</v>
      </c>
      <c r="I159" s="3"/>
      <c r="J159" s="3" t="s">
        <v>19</v>
      </c>
      <c r="K159" s="3" t="s">
        <v>20</v>
      </c>
      <c r="L159" s="3"/>
    </row>
    <row r="160" customFormat="false" ht="14.9" hidden="false" customHeight="true" outlineLevel="0" collapsed="false">
      <c r="A160" s="2" t="str">
        <f aca="false">HYPERLINK("https://www.fabsurplus.com/sdi_catalog/salesItemDetails.do?id=80258")</f>
        <v>https://www.fabsurplus.com/sdi_catalog/salesItemDetails.do?id=80258</v>
      </c>
      <c r="B160" s="2" t="s">
        <v>608</v>
      </c>
      <c r="C160" s="2" t="s">
        <v>604</v>
      </c>
      <c r="D160" s="2" t="s">
        <v>609</v>
      </c>
      <c r="E160" s="2" t="s">
        <v>606</v>
      </c>
      <c r="F160" s="2" t="s">
        <v>161</v>
      </c>
      <c r="G160" s="2"/>
      <c r="H160" s="2" t="s">
        <v>27</v>
      </c>
      <c r="I160" s="2"/>
      <c r="J160" s="2" t="s">
        <v>19</v>
      </c>
      <c r="K160" s="2" t="s">
        <v>20</v>
      </c>
      <c r="L160" s="2"/>
    </row>
    <row r="161" customFormat="false" ht="14.9" hidden="false" customHeight="true" outlineLevel="0" collapsed="false">
      <c r="A161" s="3" t="str">
        <f aca="false">HYPERLINK("https://www.fabsurplus.com/sdi_catalog/salesItemDetails.do?id=77154")</f>
        <v>https://www.fabsurplus.com/sdi_catalog/salesItemDetails.do?id=77154</v>
      </c>
      <c r="B161" s="3" t="s">
        <v>610</v>
      </c>
      <c r="C161" s="3" t="s">
        <v>611</v>
      </c>
      <c r="D161" s="3" t="s">
        <v>612</v>
      </c>
      <c r="E161" s="3" t="s">
        <v>613</v>
      </c>
      <c r="F161" s="3" t="s">
        <v>16</v>
      </c>
      <c r="G161" s="3" t="s">
        <v>26</v>
      </c>
      <c r="H161" s="3" t="s">
        <v>27</v>
      </c>
      <c r="I161" s="3"/>
      <c r="J161" s="3" t="s">
        <v>19</v>
      </c>
      <c r="K161" s="3" t="s">
        <v>20</v>
      </c>
      <c r="L161" s="5" t="s">
        <v>614</v>
      </c>
    </row>
    <row r="162" customFormat="false" ht="14.9" hidden="false" customHeight="true" outlineLevel="0" collapsed="false">
      <c r="A162" s="2" t="str">
        <f aca="false">HYPERLINK("https://www.fabsurplus.com/sdi_catalog/salesItemDetails.do?id=84244")</f>
        <v>https://www.fabsurplus.com/sdi_catalog/salesItemDetails.do?id=84244</v>
      </c>
      <c r="B162" s="2" t="s">
        <v>615</v>
      </c>
      <c r="C162" s="2" t="s">
        <v>616</v>
      </c>
      <c r="D162" s="2" t="s">
        <v>617</v>
      </c>
      <c r="E162" s="2" t="s">
        <v>618</v>
      </c>
      <c r="F162" s="2" t="s">
        <v>47</v>
      </c>
      <c r="G162" s="2" t="s">
        <v>26</v>
      </c>
      <c r="H162" s="2" t="s">
        <v>346</v>
      </c>
      <c r="I162" s="2"/>
      <c r="J162" s="2" t="s">
        <v>19</v>
      </c>
      <c r="K162" s="2" t="s">
        <v>20</v>
      </c>
      <c r="L162" s="6" t="s">
        <v>619</v>
      </c>
    </row>
    <row r="163" customFormat="false" ht="14.9" hidden="false" customHeight="true" outlineLevel="0" collapsed="false">
      <c r="A163" s="3" t="str">
        <f aca="false">HYPERLINK("https://www.fabsurplus.com/sdi_catalog/salesItemDetails.do?id=52153")</f>
        <v>https://www.fabsurplus.com/sdi_catalog/salesItemDetails.do?id=52153</v>
      </c>
      <c r="B163" s="3" t="s">
        <v>620</v>
      </c>
      <c r="C163" s="3" t="s">
        <v>621</v>
      </c>
      <c r="D163" s="3" t="s">
        <v>622</v>
      </c>
      <c r="E163" s="3" t="s">
        <v>623</v>
      </c>
      <c r="F163" s="3" t="s">
        <v>16</v>
      </c>
      <c r="G163" s="3" t="s">
        <v>61</v>
      </c>
      <c r="H163" s="3" t="s">
        <v>27</v>
      </c>
      <c r="I163" s="4" t="n">
        <v>36280.9166666667</v>
      </c>
      <c r="J163" s="3" t="s">
        <v>19</v>
      </c>
      <c r="K163" s="3" t="s">
        <v>20</v>
      </c>
      <c r="L163" s="5" t="s">
        <v>624</v>
      </c>
    </row>
    <row r="164" customFormat="false" ht="14.9" hidden="false" customHeight="true" outlineLevel="0" collapsed="false">
      <c r="A164" s="2" t="str">
        <f aca="false">HYPERLINK("https://www.fabsurplus.com/sdi_catalog/salesItemDetails.do?id=52262")</f>
        <v>https://www.fabsurplus.com/sdi_catalog/salesItemDetails.do?id=52262</v>
      </c>
      <c r="B164" s="2" t="s">
        <v>625</v>
      </c>
      <c r="C164" s="2" t="s">
        <v>621</v>
      </c>
      <c r="D164" s="2" t="s">
        <v>626</v>
      </c>
      <c r="E164" s="2" t="s">
        <v>627</v>
      </c>
      <c r="F164" s="2" t="s">
        <v>16</v>
      </c>
      <c r="G164" s="2" t="s">
        <v>17</v>
      </c>
      <c r="H164" s="2" t="s">
        <v>27</v>
      </c>
      <c r="I164" s="7" t="n">
        <v>36341.9166666667</v>
      </c>
      <c r="J164" s="2" t="s">
        <v>19</v>
      </c>
      <c r="K164" s="2" t="s">
        <v>20</v>
      </c>
      <c r="L164" s="2" t="s">
        <v>628</v>
      </c>
    </row>
    <row r="165" customFormat="false" ht="14.9" hidden="false" customHeight="true" outlineLevel="0" collapsed="false">
      <c r="A165" s="3" t="str">
        <f aca="false">HYPERLINK("https://www.fabsurplus.com/sdi_catalog/salesItemDetails.do?id=52265")</f>
        <v>https://www.fabsurplus.com/sdi_catalog/salesItemDetails.do?id=52265</v>
      </c>
      <c r="B165" s="3" t="s">
        <v>629</v>
      </c>
      <c r="C165" s="3" t="s">
        <v>621</v>
      </c>
      <c r="D165" s="3" t="s">
        <v>630</v>
      </c>
      <c r="E165" s="3" t="s">
        <v>631</v>
      </c>
      <c r="F165" s="3" t="s">
        <v>16</v>
      </c>
      <c r="G165" s="3" t="s">
        <v>17</v>
      </c>
      <c r="H165" s="3" t="s">
        <v>27</v>
      </c>
      <c r="I165" s="4" t="n">
        <v>36341.9166666667</v>
      </c>
      <c r="J165" s="3" t="s">
        <v>19</v>
      </c>
      <c r="K165" s="3" t="s">
        <v>20</v>
      </c>
      <c r="L165" s="5" t="s">
        <v>632</v>
      </c>
    </row>
    <row r="166" customFormat="false" ht="14.9" hidden="false" customHeight="true" outlineLevel="0" collapsed="false">
      <c r="A166" s="2" t="str">
        <f aca="false">HYPERLINK("https://www.fabsurplus.com/sdi_catalog/salesItemDetails.do?id=52338")</f>
        <v>https://www.fabsurplus.com/sdi_catalog/salesItemDetails.do?id=52338</v>
      </c>
      <c r="B166" s="2" t="s">
        <v>633</v>
      </c>
      <c r="C166" s="2" t="s">
        <v>621</v>
      </c>
      <c r="D166" s="2" t="s">
        <v>634</v>
      </c>
      <c r="E166" s="2" t="s">
        <v>635</v>
      </c>
      <c r="F166" s="2" t="s">
        <v>16</v>
      </c>
      <c r="G166" s="2" t="s">
        <v>17</v>
      </c>
      <c r="H166" s="2" t="s">
        <v>27</v>
      </c>
      <c r="I166" s="7" t="n">
        <v>36341.9166666667</v>
      </c>
      <c r="J166" s="2" t="s">
        <v>19</v>
      </c>
      <c r="K166" s="2" t="s">
        <v>20</v>
      </c>
      <c r="L166" s="6" t="s">
        <v>636</v>
      </c>
    </row>
    <row r="167" customFormat="false" ht="14.9" hidden="false" customHeight="true" outlineLevel="0" collapsed="false">
      <c r="A167" s="3" t="str">
        <f aca="false">HYPERLINK("https://www.fabsurplus.com/sdi_catalog/salesItemDetails.do?id=52341")</f>
        <v>https://www.fabsurplus.com/sdi_catalog/salesItemDetails.do?id=52341</v>
      </c>
      <c r="B167" s="3" t="s">
        <v>637</v>
      </c>
      <c r="C167" s="3" t="s">
        <v>621</v>
      </c>
      <c r="D167" s="3" t="s">
        <v>638</v>
      </c>
      <c r="E167" s="3" t="s">
        <v>639</v>
      </c>
      <c r="F167" s="3" t="s">
        <v>16</v>
      </c>
      <c r="G167" s="3" t="s">
        <v>17</v>
      </c>
      <c r="H167" s="3" t="s">
        <v>27</v>
      </c>
      <c r="I167" s="4" t="n">
        <v>36341.9166666667</v>
      </c>
      <c r="J167" s="3" t="s">
        <v>19</v>
      </c>
      <c r="K167" s="3" t="s">
        <v>20</v>
      </c>
      <c r="L167" s="3" t="s">
        <v>640</v>
      </c>
    </row>
    <row r="168" customFormat="false" ht="14.9" hidden="false" customHeight="true" outlineLevel="0" collapsed="false">
      <c r="A168" s="2" t="str">
        <f aca="false">HYPERLINK("https://www.fabsurplus.com/sdi_catalog/salesItemDetails.do?id=52342")</f>
        <v>https://www.fabsurplus.com/sdi_catalog/salesItemDetails.do?id=52342</v>
      </c>
      <c r="B168" s="2" t="s">
        <v>641</v>
      </c>
      <c r="C168" s="2" t="s">
        <v>621</v>
      </c>
      <c r="D168" s="2" t="s">
        <v>642</v>
      </c>
      <c r="E168" s="2" t="s">
        <v>643</v>
      </c>
      <c r="F168" s="2" t="s">
        <v>16</v>
      </c>
      <c r="G168" s="2" t="s">
        <v>17</v>
      </c>
      <c r="H168" s="2" t="s">
        <v>27</v>
      </c>
      <c r="I168" s="7" t="n">
        <v>36341.9166666667</v>
      </c>
      <c r="J168" s="2" t="s">
        <v>19</v>
      </c>
      <c r="K168" s="2" t="s">
        <v>20</v>
      </c>
      <c r="L168" s="2" t="s">
        <v>644</v>
      </c>
    </row>
    <row r="169" customFormat="false" ht="14.9" hidden="false" customHeight="true" outlineLevel="0" collapsed="false">
      <c r="A169" s="3" t="str">
        <f aca="false">HYPERLINK("https://www.fabsurplus.com/sdi_catalog/salesItemDetails.do?id=52346")</f>
        <v>https://www.fabsurplus.com/sdi_catalog/salesItemDetails.do?id=52346</v>
      </c>
      <c r="B169" s="3" t="s">
        <v>645</v>
      </c>
      <c r="C169" s="3" t="s">
        <v>621</v>
      </c>
      <c r="D169" s="3" t="s">
        <v>646</v>
      </c>
      <c r="E169" s="3" t="s">
        <v>647</v>
      </c>
      <c r="F169" s="3" t="s">
        <v>16</v>
      </c>
      <c r="G169" s="3" t="s">
        <v>17</v>
      </c>
      <c r="H169" s="3" t="s">
        <v>27</v>
      </c>
      <c r="I169" s="4" t="n">
        <v>36341.9166666667</v>
      </c>
      <c r="J169" s="3" t="s">
        <v>19</v>
      </c>
      <c r="K169" s="3" t="s">
        <v>20</v>
      </c>
      <c r="L169" s="5" t="s">
        <v>648</v>
      </c>
    </row>
    <row r="170" customFormat="false" ht="14.9" hidden="false" customHeight="true" outlineLevel="0" collapsed="false">
      <c r="A170" s="2" t="str">
        <f aca="false">HYPERLINK("https://www.fabsurplus.com/sdi_catalog/salesItemDetails.do?id=52347")</f>
        <v>https://www.fabsurplus.com/sdi_catalog/salesItemDetails.do?id=52347</v>
      </c>
      <c r="B170" s="2" t="s">
        <v>649</v>
      </c>
      <c r="C170" s="2" t="s">
        <v>621</v>
      </c>
      <c r="D170" s="2" t="s">
        <v>650</v>
      </c>
      <c r="E170" s="2" t="s">
        <v>651</v>
      </c>
      <c r="F170" s="2" t="s">
        <v>16</v>
      </c>
      <c r="G170" s="2" t="s">
        <v>17</v>
      </c>
      <c r="H170" s="2" t="s">
        <v>27</v>
      </c>
      <c r="I170" s="2"/>
      <c r="J170" s="2" t="s">
        <v>19</v>
      </c>
      <c r="K170" s="2" t="s">
        <v>20</v>
      </c>
      <c r="L170" s="2" t="s">
        <v>652</v>
      </c>
    </row>
    <row r="171" customFormat="false" ht="14.9" hidden="false" customHeight="true" outlineLevel="0" collapsed="false">
      <c r="A171" s="3" t="str">
        <f aca="false">HYPERLINK("https://www.fabsurplus.com/sdi_catalog/salesItemDetails.do?id=52348")</f>
        <v>https://www.fabsurplus.com/sdi_catalog/salesItemDetails.do?id=52348</v>
      </c>
      <c r="B171" s="3" t="s">
        <v>653</v>
      </c>
      <c r="C171" s="3" t="s">
        <v>621</v>
      </c>
      <c r="D171" s="3" t="s">
        <v>654</v>
      </c>
      <c r="E171" s="3" t="s">
        <v>655</v>
      </c>
      <c r="F171" s="3" t="s">
        <v>16</v>
      </c>
      <c r="G171" s="3" t="s">
        <v>17</v>
      </c>
      <c r="H171" s="3" t="s">
        <v>27</v>
      </c>
      <c r="I171" s="4" t="n">
        <v>36341.9166666667</v>
      </c>
      <c r="J171" s="3" t="s">
        <v>19</v>
      </c>
      <c r="K171" s="3" t="s">
        <v>20</v>
      </c>
      <c r="L171" s="5" t="s">
        <v>656</v>
      </c>
    </row>
    <row r="172" customFormat="false" ht="14.9" hidden="false" customHeight="true" outlineLevel="0" collapsed="false">
      <c r="A172" s="2" t="str">
        <f aca="false">HYPERLINK("https://www.fabsurplus.com/sdi_catalog/salesItemDetails.do?id=52360")</f>
        <v>https://www.fabsurplus.com/sdi_catalog/salesItemDetails.do?id=52360</v>
      </c>
      <c r="B172" s="2" t="s">
        <v>657</v>
      </c>
      <c r="C172" s="2" t="s">
        <v>621</v>
      </c>
      <c r="D172" s="2" t="s">
        <v>658</v>
      </c>
      <c r="E172" s="2" t="s">
        <v>659</v>
      </c>
      <c r="F172" s="2" t="s">
        <v>16</v>
      </c>
      <c r="G172" s="2" t="s">
        <v>17</v>
      </c>
      <c r="H172" s="2" t="s">
        <v>27</v>
      </c>
      <c r="I172" s="7" t="n">
        <v>36341.9166666667</v>
      </c>
      <c r="J172" s="2" t="s">
        <v>19</v>
      </c>
      <c r="K172" s="2" t="s">
        <v>20</v>
      </c>
      <c r="L172" s="2" t="s">
        <v>660</v>
      </c>
    </row>
    <row r="173" customFormat="false" ht="14.9" hidden="false" customHeight="true" outlineLevel="0" collapsed="false">
      <c r="A173" s="3" t="str">
        <f aca="false">HYPERLINK("https://www.fabsurplus.com/sdi_catalog/salesItemDetails.do?id=52365")</f>
        <v>https://www.fabsurplus.com/sdi_catalog/salesItemDetails.do?id=52365</v>
      </c>
      <c r="B173" s="3" t="s">
        <v>661</v>
      </c>
      <c r="C173" s="3" t="s">
        <v>621</v>
      </c>
      <c r="D173" s="3" t="s">
        <v>662</v>
      </c>
      <c r="E173" s="3" t="s">
        <v>663</v>
      </c>
      <c r="F173" s="3" t="s">
        <v>47</v>
      </c>
      <c r="G173" s="3" t="s">
        <v>17</v>
      </c>
      <c r="H173" s="3" t="s">
        <v>27</v>
      </c>
      <c r="I173" s="4" t="n">
        <v>36341.9166666667</v>
      </c>
      <c r="J173" s="3" t="s">
        <v>19</v>
      </c>
      <c r="K173" s="3" t="s">
        <v>20</v>
      </c>
      <c r="L173" s="5" t="s">
        <v>664</v>
      </c>
    </row>
    <row r="174" customFormat="false" ht="14.9" hidden="false" customHeight="true" outlineLevel="0" collapsed="false">
      <c r="A174" s="2" t="str">
        <f aca="false">HYPERLINK("https://www.fabsurplus.com/sdi_catalog/salesItemDetails.do?id=52366")</f>
        <v>https://www.fabsurplus.com/sdi_catalog/salesItemDetails.do?id=52366</v>
      </c>
      <c r="B174" s="2" t="s">
        <v>665</v>
      </c>
      <c r="C174" s="2" t="s">
        <v>621</v>
      </c>
      <c r="D174" s="2" t="s">
        <v>662</v>
      </c>
      <c r="E174" s="2" t="s">
        <v>663</v>
      </c>
      <c r="F174" s="2" t="s">
        <v>16</v>
      </c>
      <c r="G174" s="2" t="s">
        <v>17</v>
      </c>
      <c r="H174" s="2" t="s">
        <v>27</v>
      </c>
      <c r="I174" s="7" t="n">
        <v>36341.9166666667</v>
      </c>
      <c r="J174" s="2" t="s">
        <v>19</v>
      </c>
      <c r="K174" s="2" t="s">
        <v>20</v>
      </c>
      <c r="L174" s="6" t="s">
        <v>666</v>
      </c>
    </row>
    <row r="175" customFormat="false" ht="14.9" hidden="false" customHeight="true" outlineLevel="0" collapsed="false">
      <c r="A175" s="3" t="str">
        <f aca="false">HYPERLINK("https://www.fabsurplus.com/sdi_catalog/salesItemDetails.do?id=52367")</f>
        <v>https://www.fabsurplus.com/sdi_catalog/salesItemDetails.do?id=52367</v>
      </c>
      <c r="B175" s="3" t="s">
        <v>667</v>
      </c>
      <c r="C175" s="3" t="s">
        <v>621</v>
      </c>
      <c r="D175" s="3" t="s">
        <v>668</v>
      </c>
      <c r="E175" s="3" t="s">
        <v>669</v>
      </c>
      <c r="F175" s="3" t="s">
        <v>16</v>
      </c>
      <c r="G175" s="3" t="s">
        <v>17</v>
      </c>
      <c r="H175" s="3" t="s">
        <v>27</v>
      </c>
      <c r="I175" s="4" t="n">
        <v>36341.9166666667</v>
      </c>
      <c r="J175" s="3" t="s">
        <v>19</v>
      </c>
      <c r="K175" s="3" t="s">
        <v>20</v>
      </c>
      <c r="L175" s="5" t="s">
        <v>670</v>
      </c>
    </row>
    <row r="176" customFormat="false" ht="14.9" hidden="false" customHeight="true" outlineLevel="0" collapsed="false">
      <c r="A176" s="2" t="str">
        <f aca="false">HYPERLINK("https://www.fabsurplus.com/sdi_catalog/salesItemDetails.do?id=52379")</f>
        <v>https://www.fabsurplus.com/sdi_catalog/salesItemDetails.do?id=52379</v>
      </c>
      <c r="B176" s="2" t="s">
        <v>671</v>
      </c>
      <c r="C176" s="2" t="s">
        <v>672</v>
      </c>
      <c r="D176" s="2" t="s">
        <v>673</v>
      </c>
      <c r="E176" s="2" t="s">
        <v>674</v>
      </c>
      <c r="F176" s="2" t="s">
        <v>16</v>
      </c>
      <c r="G176" s="2" t="s">
        <v>17</v>
      </c>
      <c r="H176" s="2" t="s">
        <v>27</v>
      </c>
      <c r="I176" s="7" t="n">
        <v>36341.9166666667</v>
      </c>
      <c r="J176" s="2" t="s">
        <v>19</v>
      </c>
      <c r="K176" s="2" t="s">
        <v>20</v>
      </c>
      <c r="L176" s="2" t="s">
        <v>675</v>
      </c>
    </row>
    <row r="177" customFormat="false" ht="14.9" hidden="false" customHeight="true" outlineLevel="0" collapsed="false">
      <c r="A177" s="3" t="str">
        <f aca="false">HYPERLINK("https://www.fabsurplus.com/sdi_catalog/salesItemDetails.do?id=52380")</f>
        <v>https://www.fabsurplus.com/sdi_catalog/salesItemDetails.do?id=52380</v>
      </c>
      <c r="B177" s="3" t="s">
        <v>676</v>
      </c>
      <c r="C177" s="3" t="s">
        <v>672</v>
      </c>
      <c r="D177" s="3" t="s">
        <v>677</v>
      </c>
      <c r="E177" s="3" t="s">
        <v>674</v>
      </c>
      <c r="F177" s="3" t="s">
        <v>16</v>
      </c>
      <c r="G177" s="3" t="s">
        <v>17</v>
      </c>
      <c r="H177" s="3" t="s">
        <v>27</v>
      </c>
      <c r="I177" s="4" t="n">
        <v>36341.9166666667</v>
      </c>
      <c r="J177" s="3" t="s">
        <v>19</v>
      </c>
      <c r="K177" s="3" t="s">
        <v>20</v>
      </c>
      <c r="L177" s="3" t="s">
        <v>675</v>
      </c>
    </row>
    <row r="178" customFormat="false" ht="14.9" hidden="false" customHeight="true" outlineLevel="0" collapsed="false">
      <c r="A178" s="2" t="str">
        <f aca="false">HYPERLINK("https://www.fabsurplus.com/sdi_catalog/salesItemDetails.do?id=52381")</f>
        <v>https://www.fabsurplus.com/sdi_catalog/salesItemDetails.do?id=52381</v>
      </c>
      <c r="B178" s="2" t="s">
        <v>678</v>
      </c>
      <c r="C178" s="2" t="s">
        <v>672</v>
      </c>
      <c r="D178" s="2" t="s">
        <v>677</v>
      </c>
      <c r="E178" s="2" t="s">
        <v>674</v>
      </c>
      <c r="F178" s="2" t="s">
        <v>16</v>
      </c>
      <c r="G178" s="2" t="s">
        <v>17</v>
      </c>
      <c r="H178" s="2" t="s">
        <v>27</v>
      </c>
      <c r="I178" s="7" t="n">
        <v>36341.9166666667</v>
      </c>
      <c r="J178" s="2" t="s">
        <v>19</v>
      </c>
      <c r="K178" s="2" t="s">
        <v>20</v>
      </c>
      <c r="L178" s="2" t="s">
        <v>675</v>
      </c>
    </row>
    <row r="179" customFormat="false" ht="14.9" hidden="false" customHeight="true" outlineLevel="0" collapsed="false">
      <c r="A179" s="3" t="str">
        <f aca="false">HYPERLINK("https://www.fabsurplus.com/sdi_catalog/salesItemDetails.do?id=52382")</f>
        <v>https://www.fabsurplus.com/sdi_catalog/salesItemDetails.do?id=52382</v>
      </c>
      <c r="B179" s="3" t="s">
        <v>679</v>
      </c>
      <c r="C179" s="3" t="s">
        <v>672</v>
      </c>
      <c r="D179" s="3" t="s">
        <v>680</v>
      </c>
      <c r="E179" s="3" t="s">
        <v>681</v>
      </c>
      <c r="F179" s="3" t="s">
        <v>16</v>
      </c>
      <c r="G179" s="3" t="s">
        <v>17</v>
      </c>
      <c r="H179" s="3" t="s">
        <v>27</v>
      </c>
      <c r="I179" s="4" t="n">
        <v>36341.9166666667</v>
      </c>
      <c r="J179" s="3" t="s">
        <v>19</v>
      </c>
      <c r="K179" s="3" t="s">
        <v>20</v>
      </c>
      <c r="L179" s="5" t="s">
        <v>682</v>
      </c>
    </row>
    <row r="180" customFormat="false" ht="14.9" hidden="false" customHeight="true" outlineLevel="0" collapsed="false">
      <c r="A180" s="2" t="str">
        <f aca="false">HYPERLINK("https://www.fabsurplus.com/sdi_catalog/salesItemDetails.do?id=52384")</f>
        <v>https://www.fabsurplus.com/sdi_catalog/salesItemDetails.do?id=52384</v>
      </c>
      <c r="B180" s="2" t="s">
        <v>683</v>
      </c>
      <c r="C180" s="2" t="s">
        <v>621</v>
      </c>
      <c r="D180" s="2" t="s">
        <v>677</v>
      </c>
      <c r="E180" s="2" t="s">
        <v>674</v>
      </c>
      <c r="F180" s="2" t="s">
        <v>16</v>
      </c>
      <c r="G180" s="2" t="s">
        <v>17</v>
      </c>
      <c r="H180" s="2" t="s">
        <v>27</v>
      </c>
      <c r="I180" s="2"/>
      <c r="J180" s="2" t="s">
        <v>19</v>
      </c>
      <c r="K180" s="2" t="s">
        <v>20</v>
      </c>
      <c r="L180" s="2" t="s">
        <v>675</v>
      </c>
    </row>
    <row r="181" customFormat="false" ht="14.9" hidden="false" customHeight="true" outlineLevel="0" collapsed="false">
      <c r="A181" s="3" t="str">
        <f aca="false">HYPERLINK("https://www.fabsurplus.com/sdi_catalog/salesItemDetails.do?id=52446")</f>
        <v>https://www.fabsurplus.com/sdi_catalog/salesItemDetails.do?id=52446</v>
      </c>
      <c r="B181" s="3" t="s">
        <v>684</v>
      </c>
      <c r="C181" s="3" t="s">
        <v>621</v>
      </c>
      <c r="D181" s="3" t="s">
        <v>685</v>
      </c>
      <c r="E181" s="3" t="s">
        <v>686</v>
      </c>
      <c r="F181" s="3" t="s">
        <v>16</v>
      </c>
      <c r="G181" s="3" t="s">
        <v>17</v>
      </c>
      <c r="H181" s="3" t="s">
        <v>27</v>
      </c>
      <c r="I181" s="4" t="n">
        <v>36341.9166666667</v>
      </c>
      <c r="J181" s="3" t="s">
        <v>19</v>
      </c>
      <c r="K181" s="3" t="s">
        <v>20</v>
      </c>
      <c r="L181" s="3" t="s">
        <v>687</v>
      </c>
    </row>
    <row r="182" customFormat="false" ht="14.9" hidden="false" customHeight="true" outlineLevel="0" collapsed="false">
      <c r="A182" s="2" t="str">
        <f aca="false">HYPERLINK("https://www.fabsurplus.com/sdi_catalog/salesItemDetails.do?id=52447")</f>
        <v>https://www.fabsurplus.com/sdi_catalog/salesItemDetails.do?id=52447</v>
      </c>
      <c r="B182" s="2" t="s">
        <v>688</v>
      </c>
      <c r="C182" s="2" t="s">
        <v>672</v>
      </c>
      <c r="D182" s="2" t="s">
        <v>689</v>
      </c>
      <c r="E182" s="2" t="s">
        <v>686</v>
      </c>
      <c r="F182" s="2" t="s">
        <v>16</v>
      </c>
      <c r="G182" s="2" t="s">
        <v>17</v>
      </c>
      <c r="H182" s="2" t="s">
        <v>27</v>
      </c>
      <c r="I182" s="7" t="n">
        <v>36312</v>
      </c>
      <c r="J182" s="2" t="s">
        <v>19</v>
      </c>
      <c r="K182" s="2" t="s">
        <v>20</v>
      </c>
      <c r="L182" s="2" t="s">
        <v>690</v>
      </c>
    </row>
    <row r="183" customFormat="false" ht="14.9" hidden="false" customHeight="true" outlineLevel="0" collapsed="false">
      <c r="A183" s="3" t="str">
        <f aca="false">HYPERLINK("https://www.fabsurplus.com/sdi_catalog/salesItemDetails.do?id=52448")</f>
        <v>https://www.fabsurplus.com/sdi_catalog/salesItemDetails.do?id=52448</v>
      </c>
      <c r="B183" s="3" t="s">
        <v>691</v>
      </c>
      <c r="C183" s="3" t="s">
        <v>672</v>
      </c>
      <c r="D183" s="3" t="s">
        <v>692</v>
      </c>
      <c r="E183" s="3" t="s">
        <v>693</v>
      </c>
      <c r="F183" s="3" t="s">
        <v>16</v>
      </c>
      <c r="G183" s="3" t="s">
        <v>17</v>
      </c>
      <c r="H183" s="3" t="s">
        <v>27</v>
      </c>
      <c r="I183" s="4" t="n">
        <v>36341.9166666667</v>
      </c>
      <c r="J183" s="3" t="s">
        <v>19</v>
      </c>
      <c r="K183" s="3" t="s">
        <v>20</v>
      </c>
      <c r="L183" s="3" t="s">
        <v>694</v>
      </c>
    </row>
    <row r="184" customFormat="false" ht="14.9" hidden="false" customHeight="true" outlineLevel="0" collapsed="false">
      <c r="A184" s="2" t="str">
        <f aca="false">HYPERLINK("https://www.fabsurplus.com/sdi_catalog/salesItemDetails.do?id=52450")</f>
        <v>https://www.fabsurplus.com/sdi_catalog/salesItemDetails.do?id=52450</v>
      </c>
      <c r="B184" s="2" t="s">
        <v>695</v>
      </c>
      <c r="C184" s="2" t="s">
        <v>621</v>
      </c>
      <c r="D184" s="2" t="s">
        <v>696</v>
      </c>
      <c r="E184" s="2" t="s">
        <v>697</v>
      </c>
      <c r="F184" s="2" t="s">
        <v>16</v>
      </c>
      <c r="G184" s="2" t="s">
        <v>17</v>
      </c>
      <c r="H184" s="2" t="s">
        <v>27</v>
      </c>
      <c r="I184" s="7" t="n">
        <v>36341.9166666667</v>
      </c>
      <c r="J184" s="2" t="s">
        <v>19</v>
      </c>
      <c r="K184" s="2" t="s">
        <v>20</v>
      </c>
      <c r="L184" s="2" t="s">
        <v>698</v>
      </c>
    </row>
    <row r="185" customFormat="false" ht="14.9" hidden="false" customHeight="true" outlineLevel="0" collapsed="false">
      <c r="A185" s="3" t="str">
        <f aca="false">HYPERLINK("https://www.fabsurplus.com/sdi_catalog/salesItemDetails.do?id=53020")</f>
        <v>https://www.fabsurplus.com/sdi_catalog/salesItemDetails.do?id=53020</v>
      </c>
      <c r="B185" s="3" t="s">
        <v>699</v>
      </c>
      <c r="C185" s="3" t="s">
        <v>672</v>
      </c>
      <c r="D185" s="3" t="s">
        <v>700</v>
      </c>
      <c r="E185" s="3" t="s">
        <v>701</v>
      </c>
      <c r="F185" s="3" t="s">
        <v>16</v>
      </c>
      <c r="G185" s="3" t="s">
        <v>17</v>
      </c>
      <c r="H185" s="3" t="s">
        <v>27</v>
      </c>
      <c r="I185" s="4" t="n">
        <v>36341.9166666667</v>
      </c>
      <c r="J185" s="3" t="s">
        <v>19</v>
      </c>
      <c r="K185" s="3" t="s">
        <v>20</v>
      </c>
      <c r="L185" s="3" t="s">
        <v>702</v>
      </c>
    </row>
    <row r="186" customFormat="false" ht="14.9" hidden="false" customHeight="true" outlineLevel="0" collapsed="false">
      <c r="A186" s="2" t="str">
        <f aca="false">HYPERLINK("https://www.fabsurplus.com/sdi_catalog/salesItemDetails.do?id=53021")</f>
        <v>https://www.fabsurplus.com/sdi_catalog/salesItemDetails.do?id=53021</v>
      </c>
      <c r="B186" s="2" t="s">
        <v>703</v>
      </c>
      <c r="C186" s="2" t="s">
        <v>621</v>
      </c>
      <c r="D186" s="2" t="s">
        <v>704</v>
      </c>
      <c r="E186" s="2" t="s">
        <v>701</v>
      </c>
      <c r="F186" s="2" t="s">
        <v>16</v>
      </c>
      <c r="G186" s="2" t="s">
        <v>17</v>
      </c>
      <c r="H186" s="2" t="s">
        <v>27</v>
      </c>
      <c r="I186" s="7" t="n">
        <v>36341.9166666667</v>
      </c>
      <c r="J186" s="2" t="s">
        <v>19</v>
      </c>
      <c r="K186" s="2" t="s">
        <v>20</v>
      </c>
      <c r="L186" s="2" t="s">
        <v>705</v>
      </c>
    </row>
    <row r="187" customFormat="false" ht="14.9" hidden="false" customHeight="true" outlineLevel="0" collapsed="false">
      <c r="A187" s="3" t="str">
        <f aca="false">HYPERLINK("https://www.fabsurplus.com/sdi_catalog/salesItemDetails.do?id=53023")</f>
        <v>https://www.fabsurplus.com/sdi_catalog/salesItemDetails.do?id=53023</v>
      </c>
      <c r="B187" s="3" t="s">
        <v>706</v>
      </c>
      <c r="C187" s="3" t="s">
        <v>621</v>
      </c>
      <c r="D187" s="3" t="s">
        <v>704</v>
      </c>
      <c r="E187" s="3" t="s">
        <v>701</v>
      </c>
      <c r="F187" s="3" t="s">
        <v>16</v>
      </c>
      <c r="G187" s="3" t="s">
        <v>17</v>
      </c>
      <c r="H187" s="3" t="s">
        <v>27</v>
      </c>
      <c r="I187" s="4" t="n">
        <v>36341.9166666667</v>
      </c>
      <c r="J187" s="3" t="s">
        <v>19</v>
      </c>
      <c r="K187" s="3" t="s">
        <v>20</v>
      </c>
      <c r="L187" s="3" t="s">
        <v>707</v>
      </c>
    </row>
    <row r="188" customFormat="false" ht="14.9" hidden="false" customHeight="true" outlineLevel="0" collapsed="false">
      <c r="A188" s="2" t="str">
        <f aca="false">HYPERLINK("https://www.fabsurplus.com/sdi_catalog/salesItemDetails.do?id=53032")</f>
        <v>https://www.fabsurplus.com/sdi_catalog/salesItemDetails.do?id=53032</v>
      </c>
      <c r="B188" s="2" t="s">
        <v>708</v>
      </c>
      <c r="C188" s="2" t="s">
        <v>621</v>
      </c>
      <c r="D188" s="2" t="s">
        <v>709</v>
      </c>
      <c r="E188" s="2" t="s">
        <v>710</v>
      </c>
      <c r="F188" s="2" t="s">
        <v>16</v>
      </c>
      <c r="G188" s="2" t="s">
        <v>17</v>
      </c>
      <c r="H188" s="2" t="s">
        <v>27</v>
      </c>
      <c r="I188" s="2"/>
      <c r="J188" s="2" t="s">
        <v>19</v>
      </c>
      <c r="K188" s="2" t="s">
        <v>20</v>
      </c>
      <c r="L188" s="6" t="s">
        <v>711</v>
      </c>
    </row>
    <row r="189" customFormat="false" ht="14.9" hidden="false" customHeight="true" outlineLevel="0" collapsed="false">
      <c r="A189" s="3" t="str">
        <f aca="false">HYPERLINK("https://www.fabsurplus.com/sdi_catalog/salesItemDetails.do?id=53041")</f>
        <v>https://www.fabsurplus.com/sdi_catalog/salesItemDetails.do?id=53041</v>
      </c>
      <c r="B189" s="3" t="s">
        <v>712</v>
      </c>
      <c r="C189" s="3" t="s">
        <v>621</v>
      </c>
      <c r="D189" s="3" t="s">
        <v>17</v>
      </c>
      <c r="E189" s="3" t="s">
        <v>713</v>
      </c>
      <c r="F189" s="3" t="s">
        <v>16</v>
      </c>
      <c r="G189" s="3" t="s">
        <v>17</v>
      </c>
      <c r="H189" s="3" t="s">
        <v>27</v>
      </c>
      <c r="I189" s="3"/>
      <c r="J189" s="3" t="s">
        <v>19</v>
      </c>
      <c r="K189" s="3" t="s">
        <v>20</v>
      </c>
      <c r="L189" s="3" t="s">
        <v>714</v>
      </c>
    </row>
    <row r="190" customFormat="false" ht="14.9" hidden="false" customHeight="true" outlineLevel="0" collapsed="false">
      <c r="A190" s="2" t="str">
        <f aca="false">HYPERLINK("https://www.fabsurplus.com/sdi_catalog/salesItemDetails.do?id=53042")</f>
        <v>https://www.fabsurplus.com/sdi_catalog/salesItemDetails.do?id=53042</v>
      </c>
      <c r="B190" s="2" t="s">
        <v>715</v>
      </c>
      <c r="C190" s="2" t="s">
        <v>621</v>
      </c>
      <c r="D190" s="2" t="s">
        <v>716</v>
      </c>
      <c r="E190" s="2" t="s">
        <v>717</v>
      </c>
      <c r="F190" s="2" t="s">
        <v>16</v>
      </c>
      <c r="G190" s="2" t="s">
        <v>17</v>
      </c>
      <c r="H190" s="2" t="s">
        <v>27</v>
      </c>
      <c r="I190" s="2"/>
      <c r="J190" s="2" t="s">
        <v>19</v>
      </c>
      <c r="K190" s="2" t="s">
        <v>20</v>
      </c>
      <c r="L190" s="2" t="s">
        <v>718</v>
      </c>
    </row>
    <row r="191" customFormat="false" ht="14.9" hidden="false" customHeight="true" outlineLevel="0" collapsed="false">
      <c r="A191" s="3" t="str">
        <f aca="false">HYPERLINK("https://www.fabsurplus.com/sdi_catalog/salesItemDetails.do?id=53045")</f>
        <v>https://www.fabsurplus.com/sdi_catalog/salesItemDetails.do?id=53045</v>
      </c>
      <c r="B191" s="3" t="s">
        <v>719</v>
      </c>
      <c r="C191" s="3" t="s">
        <v>621</v>
      </c>
      <c r="D191" s="3" t="s">
        <v>720</v>
      </c>
      <c r="E191" s="3" t="s">
        <v>721</v>
      </c>
      <c r="F191" s="3" t="s">
        <v>42</v>
      </c>
      <c r="G191" s="3" t="s">
        <v>17</v>
      </c>
      <c r="H191" s="3" t="s">
        <v>27</v>
      </c>
      <c r="I191" s="3"/>
      <c r="J191" s="3" t="s">
        <v>19</v>
      </c>
      <c r="K191" s="3" t="s">
        <v>20</v>
      </c>
      <c r="L191" s="5" t="s">
        <v>722</v>
      </c>
    </row>
    <row r="192" customFormat="false" ht="14.9" hidden="false" customHeight="true" outlineLevel="0" collapsed="false">
      <c r="A192" s="2" t="str">
        <f aca="false">HYPERLINK("https://www.fabsurplus.com/sdi_catalog/salesItemDetails.do?id=53046")</f>
        <v>https://www.fabsurplus.com/sdi_catalog/salesItemDetails.do?id=53046</v>
      </c>
      <c r="B192" s="2" t="s">
        <v>723</v>
      </c>
      <c r="C192" s="2" t="s">
        <v>621</v>
      </c>
      <c r="D192" s="2" t="s">
        <v>720</v>
      </c>
      <c r="E192" s="2" t="s">
        <v>721</v>
      </c>
      <c r="F192" s="2" t="s">
        <v>16</v>
      </c>
      <c r="G192" s="2" t="s">
        <v>17</v>
      </c>
      <c r="H192" s="2" t="s">
        <v>27</v>
      </c>
      <c r="I192" s="2"/>
      <c r="J192" s="2" t="s">
        <v>19</v>
      </c>
      <c r="K192" s="2" t="s">
        <v>20</v>
      </c>
      <c r="L192" s="6" t="s">
        <v>724</v>
      </c>
    </row>
    <row r="193" customFormat="false" ht="14.9" hidden="false" customHeight="true" outlineLevel="0" collapsed="false">
      <c r="A193" s="3" t="str">
        <f aca="false">HYPERLINK("https://www.fabsurplus.com/sdi_catalog/salesItemDetails.do?id=53047")</f>
        <v>https://www.fabsurplus.com/sdi_catalog/salesItemDetails.do?id=53047</v>
      </c>
      <c r="B193" s="3" t="s">
        <v>725</v>
      </c>
      <c r="C193" s="3" t="s">
        <v>621</v>
      </c>
      <c r="D193" s="3" t="s">
        <v>720</v>
      </c>
      <c r="E193" s="3" t="s">
        <v>721</v>
      </c>
      <c r="F193" s="3" t="s">
        <v>16</v>
      </c>
      <c r="G193" s="3" t="s">
        <v>17</v>
      </c>
      <c r="H193" s="3" t="s">
        <v>27</v>
      </c>
      <c r="I193" s="3"/>
      <c r="J193" s="3" t="s">
        <v>19</v>
      </c>
      <c r="K193" s="3" t="s">
        <v>20</v>
      </c>
      <c r="L193" s="5" t="s">
        <v>724</v>
      </c>
    </row>
    <row r="194" customFormat="false" ht="14.9" hidden="false" customHeight="true" outlineLevel="0" collapsed="false">
      <c r="A194" s="2" t="str">
        <f aca="false">HYPERLINK("https://www.fabsurplus.com/sdi_catalog/salesItemDetails.do?id=53049")</f>
        <v>https://www.fabsurplus.com/sdi_catalog/salesItemDetails.do?id=53049</v>
      </c>
      <c r="B194" s="2" t="s">
        <v>726</v>
      </c>
      <c r="C194" s="2" t="s">
        <v>621</v>
      </c>
      <c r="D194" s="2" t="s">
        <v>727</v>
      </c>
      <c r="E194" s="2" t="s">
        <v>728</v>
      </c>
      <c r="F194" s="2" t="s">
        <v>16</v>
      </c>
      <c r="G194" s="2" t="s">
        <v>17</v>
      </c>
      <c r="H194" s="2" t="s">
        <v>27</v>
      </c>
      <c r="I194" s="7" t="n">
        <v>36311.9166666667</v>
      </c>
      <c r="J194" s="2" t="s">
        <v>19</v>
      </c>
      <c r="K194" s="2" t="s">
        <v>20</v>
      </c>
      <c r="L194" s="2" t="s">
        <v>729</v>
      </c>
    </row>
    <row r="195" customFormat="false" ht="14.9" hidden="false" customHeight="true" outlineLevel="0" collapsed="false">
      <c r="A195" s="3" t="str">
        <f aca="false">HYPERLINK("https://www.fabsurplus.com/sdi_catalog/salesItemDetails.do?id=53050")</f>
        <v>https://www.fabsurplus.com/sdi_catalog/salesItemDetails.do?id=53050</v>
      </c>
      <c r="B195" s="3" t="s">
        <v>730</v>
      </c>
      <c r="C195" s="3" t="s">
        <v>621</v>
      </c>
      <c r="D195" s="3" t="s">
        <v>731</v>
      </c>
      <c r="E195" s="3" t="s">
        <v>732</v>
      </c>
      <c r="F195" s="3" t="s">
        <v>16</v>
      </c>
      <c r="G195" s="3" t="s">
        <v>17</v>
      </c>
      <c r="H195" s="3" t="s">
        <v>27</v>
      </c>
      <c r="I195" s="4" t="n">
        <v>36341.9166666667</v>
      </c>
      <c r="J195" s="3" t="s">
        <v>19</v>
      </c>
      <c r="K195" s="3" t="s">
        <v>20</v>
      </c>
      <c r="L195" s="3" t="s">
        <v>733</v>
      </c>
    </row>
    <row r="196" customFormat="false" ht="14.9" hidden="false" customHeight="true" outlineLevel="0" collapsed="false">
      <c r="A196" s="2" t="str">
        <f aca="false">HYPERLINK("https://www.fabsurplus.com/sdi_catalog/salesItemDetails.do?id=53056")</f>
        <v>https://www.fabsurplus.com/sdi_catalog/salesItemDetails.do?id=53056</v>
      </c>
      <c r="B196" s="2" t="s">
        <v>734</v>
      </c>
      <c r="C196" s="2" t="s">
        <v>621</v>
      </c>
      <c r="D196" s="2" t="s">
        <v>735</v>
      </c>
      <c r="E196" s="2" t="s">
        <v>736</v>
      </c>
      <c r="F196" s="2" t="s">
        <v>16</v>
      </c>
      <c r="G196" s="2" t="s">
        <v>17</v>
      </c>
      <c r="H196" s="2" t="s">
        <v>27</v>
      </c>
      <c r="I196" s="2"/>
      <c r="J196" s="2" t="s">
        <v>19</v>
      </c>
      <c r="K196" s="2" t="s">
        <v>20</v>
      </c>
      <c r="L196" s="2" t="s">
        <v>737</v>
      </c>
    </row>
    <row r="197" customFormat="false" ht="14.9" hidden="false" customHeight="true" outlineLevel="0" collapsed="false">
      <c r="A197" s="3" t="str">
        <f aca="false">HYPERLINK("https://www.fabsurplus.com/sdi_catalog/salesItemDetails.do?id=53057")</f>
        <v>https://www.fabsurplus.com/sdi_catalog/salesItemDetails.do?id=53057</v>
      </c>
      <c r="B197" s="3" t="s">
        <v>738</v>
      </c>
      <c r="C197" s="3" t="s">
        <v>621</v>
      </c>
      <c r="D197" s="3" t="s">
        <v>739</v>
      </c>
      <c r="E197" s="3" t="s">
        <v>740</v>
      </c>
      <c r="F197" s="3" t="s">
        <v>16</v>
      </c>
      <c r="G197" s="3" t="s">
        <v>17</v>
      </c>
      <c r="H197" s="3" t="s">
        <v>27</v>
      </c>
      <c r="I197" s="4" t="n">
        <v>36341.9166666667</v>
      </c>
      <c r="J197" s="3" t="s">
        <v>19</v>
      </c>
      <c r="K197" s="3" t="s">
        <v>20</v>
      </c>
      <c r="L197" s="3" t="s">
        <v>741</v>
      </c>
    </row>
    <row r="198" customFormat="false" ht="14.9" hidden="false" customHeight="true" outlineLevel="0" collapsed="false">
      <c r="A198" s="2" t="str">
        <f aca="false">HYPERLINK("https://www.fabsurplus.com/sdi_catalog/salesItemDetails.do?id=53058")</f>
        <v>https://www.fabsurplus.com/sdi_catalog/salesItemDetails.do?id=53058</v>
      </c>
      <c r="B198" s="2" t="s">
        <v>742</v>
      </c>
      <c r="C198" s="2" t="s">
        <v>621</v>
      </c>
      <c r="D198" s="2" t="s">
        <v>743</v>
      </c>
      <c r="E198" s="2" t="s">
        <v>744</v>
      </c>
      <c r="F198" s="2" t="s">
        <v>16</v>
      </c>
      <c r="G198" s="2" t="s">
        <v>17</v>
      </c>
      <c r="H198" s="2" t="s">
        <v>27</v>
      </c>
      <c r="I198" s="7" t="n">
        <v>36341.9166666667</v>
      </c>
      <c r="J198" s="2" t="s">
        <v>19</v>
      </c>
      <c r="K198" s="2" t="s">
        <v>20</v>
      </c>
      <c r="L198" s="2" t="s">
        <v>745</v>
      </c>
    </row>
    <row r="199" customFormat="false" ht="14.9" hidden="false" customHeight="true" outlineLevel="0" collapsed="false">
      <c r="A199" s="3" t="str">
        <f aca="false">HYPERLINK("https://www.fabsurplus.com/sdi_catalog/salesItemDetails.do?id=53059")</f>
        <v>https://www.fabsurplus.com/sdi_catalog/salesItemDetails.do?id=53059</v>
      </c>
      <c r="B199" s="3" t="s">
        <v>746</v>
      </c>
      <c r="C199" s="3" t="s">
        <v>621</v>
      </c>
      <c r="D199" s="3" t="s">
        <v>747</v>
      </c>
      <c r="E199" s="3" t="s">
        <v>748</v>
      </c>
      <c r="F199" s="3" t="s">
        <v>16</v>
      </c>
      <c r="G199" s="3" t="s">
        <v>17</v>
      </c>
      <c r="H199" s="3" t="s">
        <v>27</v>
      </c>
      <c r="I199" s="4" t="n">
        <v>36312</v>
      </c>
      <c r="J199" s="3" t="s">
        <v>19</v>
      </c>
      <c r="K199" s="3" t="s">
        <v>20</v>
      </c>
      <c r="L199" s="5" t="s">
        <v>749</v>
      </c>
    </row>
    <row r="200" customFormat="false" ht="14.9" hidden="false" customHeight="true" outlineLevel="0" collapsed="false">
      <c r="A200" s="2" t="str">
        <f aca="false">HYPERLINK("https://www.fabsurplus.com/sdi_catalog/salesItemDetails.do?id=53060")</f>
        <v>https://www.fabsurplus.com/sdi_catalog/salesItemDetails.do?id=53060</v>
      </c>
      <c r="B200" s="2" t="s">
        <v>750</v>
      </c>
      <c r="C200" s="2" t="s">
        <v>621</v>
      </c>
      <c r="D200" s="2" t="s">
        <v>751</v>
      </c>
      <c r="E200" s="2" t="s">
        <v>752</v>
      </c>
      <c r="F200" s="2" t="s">
        <v>16</v>
      </c>
      <c r="G200" s="2" t="s">
        <v>17</v>
      </c>
      <c r="H200" s="2" t="s">
        <v>27</v>
      </c>
      <c r="I200" s="7" t="n">
        <v>36341.9166666667</v>
      </c>
      <c r="J200" s="2" t="s">
        <v>19</v>
      </c>
      <c r="K200" s="2" t="s">
        <v>20</v>
      </c>
      <c r="L200" s="2" t="s">
        <v>753</v>
      </c>
    </row>
    <row r="201" customFormat="false" ht="14.9" hidden="false" customHeight="true" outlineLevel="0" collapsed="false">
      <c r="A201" s="3" t="str">
        <f aca="false">HYPERLINK("https://www.fabsurplus.com/sdi_catalog/salesItemDetails.do?id=53061")</f>
        <v>https://www.fabsurplus.com/sdi_catalog/salesItemDetails.do?id=53061</v>
      </c>
      <c r="B201" s="3" t="s">
        <v>754</v>
      </c>
      <c r="C201" s="3" t="s">
        <v>621</v>
      </c>
      <c r="D201" s="3" t="s">
        <v>755</v>
      </c>
      <c r="E201" s="3" t="s">
        <v>756</v>
      </c>
      <c r="F201" s="3" t="s">
        <v>16</v>
      </c>
      <c r="G201" s="3" t="s">
        <v>17</v>
      </c>
      <c r="H201" s="3" t="s">
        <v>27</v>
      </c>
      <c r="I201" s="4" t="n">
        <v>34880.9166666667</v>
      </c>
      <c r="J201" s="3" t="s">
        <v>19</v>
      </c>
      <c r="K201" s="3" t="s">
        <v>20</v>
      </c>
      <c r="L201" s="3" t="s">
        <v>757</v>
      </c>
    </row>
    <row r="202" customFormat="false" ht="14.9" hidden="false" customHeight="true" outlineLevel="0" collapsed="false">
      <c r="A202" s="2" t="str">
        <f aca="false">HYPERLINK("https://www.fabsurplus.com/sdi_catalog/salesItemDetails.do?id=53062")</f>
        <v>https://www.fabsurplus.com/sdi_catalog/salesItemDetails.do?id=53062</v>
      </c>
      <c r="B202" s="2" t="s">
        <v>758</v>
      </c>
      <c r="C202" s="2" t="s">
        <v>621</v>
      </c>
      <c r="D202" s="2" t="s">
        <v>759</v>
      </c>
      <c r="E202" s="2" t="s">
        <v>760</v>
      </c>
      <c r="F202" s="2" t="s">
        <v>16</v>
      </c>
      <c r="G202" s="2" t="s">
        <v>17</v>
      </c>
      <c r="H202" s="2" t="s">
        <v>27</v>
      </c>
      <c r="I202" s="7" t="n">
        <v>36341.9166666667</v>
      </c>
      <c r="J202" s="2" t="s">
        <v>19</v>
      </c>
      <c r="K202" s="2" t="s">
        <v>20</v>
      </c>
      <c r="L202" s="6" t="s">
        <v>761</v>
      </c>
    </row>
    <row r="203" customFormat="false" ht="14.9" hidden="false" customHeight="true" outlineLevel="0" collapsed="false">
      <c r="A203" s="3" t="str">
        <f aca="false">HYPERLINK("https://www.fabsurplus.com/sdi_catalog/salesItemDetails.do?id=53063")</f>
        <v>https://www.fabsurplus.com/sdi_catalog/salesItemDetails.do?id=53063</v>
      </c>
      <c r="B203" s="3" t="s">
        <v>762</v>
      </c>
      <c r="C203" s="3" t="s">
        <v>621</v>
      </c>
      <c r="D203" s="3" t="s">
        <v>763</v>
      </c>
      <c r="E203" s="3" t="s">
        <v>764</v>
      </c>
      <c r="F203" s="3" t="s">
        <v>16</v>
      </c>
      <c r="G203" s="3" t="s">
        <v>17</v>
      </c>
      <c r="H203" s="3" t="s">
        <v>27</v>
      </c>
      <c r="I203" s="4" t="n">
        <v>36341.9166666667</v>
      </c>
      <c r="J203" s="3" t="s">
        <v>19</v>
      </c>
      <c r="K203" s="3" t="s">
        <v>20</v>
      </c>
      <c r="L203" s="3" t="s">
        <v>765</v>
      </c>
    </row>
    <row r="204" customFormat="false" ht="14.9" hidden="false" customHeight="true" outlineLevel="0" collapsed="false">
      <c r="A204" s="2" t="str">
        <f aca="false">HYPERLINK("https://www.fabsurplus.com/sdi_catalog/salesItemDetails.do?id=53066")</f>
        <v>https://www.fabsurplus.com/sdi_catalog/salesItemDetails.do?id=53066</v>
      </c>
      <c r="B204" s="2" t="s">
        <v>766</v>
      </c>
      <c r="C204" s="2" t="s">
        <v>621</v>
      </c>
      <c r="D204" s="2" t="s">
        <v>767</v>
      </c>
      <c r="E204" s="2" t="s">
        <v>768</v>
      </c>
      <c r="F204" s="2" t="s">
        <v>16</v>
      </c>
      <c r="G204" s="2" t="s">
        <v>17</v>
      </c>
      <c r="H204" s="2" t="s">
        <v>27</v>
      </c>
      <c r="I204" s="7" t="n">
        <v>35550.9166666667</v>
      </c>
      <c r="J204" s="2" t="s">
        <v>19</v>
      </c>
      <c r="K204" s="2" t="s">
        <v>20</v>
      </c>
      <c r="L204" s="6" t="s">
        <v>769</v>
      </c>
    </row>
    <row r="205" customFormat="false" ht="14.9" hidden="false" customHeight="true" outlineLevel="0" collapsed="false">
      <c r="A205" s="3" t="str">
        <f aca="false">HYPERLINK("https://www.fabsurplus.com/sdi_catalog/salesItemDetails.do?id=53074")</f>
        <v>https://www.fabsurplus.com/sdi_catalog/salesItemDetails.do?id=53074</v>
      </c>
      <c r="B205" s="3" t="s">
        <v>770</v>
      </c>
      <c r="C205" s="3" t="s">
        <v>621</v>
      </c>
      <c r="D205" s="3" t="s">
        <v>771</v>
      </c>
      <c r="E205" s="3" t="s">
        <v>772</v>
      </c>
      <c r="F205" s="3" t="s">
        <v>16</v>
      </c>
      <c r="G205" s="3" t="s">
        <v>773</v>
      </c>
      <c r="H205" s="3" t="s">
        <v>27</v>
      </c>
      <c r="I205" s="4" t="n">
        <v>35947</v>
      </c>
      <c r="J205" s="3" t="s">
        <v>19</v>
      </c>
      <c r="K205" s="3" t="s">
        <v>20</v>
      </c>
      <c r="L205" s="5" t="s">
        <v>774</v>
      </c>
    </row>
    <row r="206" customFormat="false" ht="14.9" hidden="false" customHeight="true" outlineLevel="0" collapsed="false">
      <c r="A206" s="2" t="str">
        <f aca="false">HYPERLINK("https://www.fabsurplus.com/sdi_catalog/salesItemDetails.do?id=80249")</f>
        <v>https://www.fabsurplus.com/sdi_catalog/salesItemDetails.do?id=80249</v>
      </c>
      <c r="B206" s="2" t="s">
        <v>775</v>
      </c>
      <c r="C206" s="2" t="s">
        <v>672</v>
      </c>
      <c r="D206" s="2" t="s">
        <v>776</v>
      </c>
      <c r="E206" s="2" t="s">
        <v>777</v>
      </c>
      <c r="F206" s="2" t="s">
        <v>16</v>
      </c>
      <c r="G206" s="2"/>
      <c r="H206" s="2" t="s">
        <v>27</v>
      </c>
      <c r="I206" s="2"/>
      <c r="J206" s="2" t="s">
        <v>19</v>
      </c>
      <c r="K206" s="2" t="s">
        <v>20</v>
      </c>
      <c r="L206" s="2"/>
    </row>
    <row r="207" customFormat="false" ht="14.9" hidden="false" customHeight="true" outlineLevel="0" collapsed="false">
      <c r="A207" s="3" t="str">
        <f aca="false">HYPERLINK("https://www.fabsurplus.com/sdi_catalog/salesItemDetails.do?id=80253")</f>
        <v>https://www.fabsurplus.com/sdi_catalog/salesItemDetails.do?id=80253</v>
      </c>
      <c r="B207" s="3" t="s">
        <v>778</v>
      </c>
      <c r="C207" s="3" t="s">
        <v>621</v>
      </c>
      <c r="D207" s="3" t="s">
        <v>779</v>
      </c>
      <c r="E207" s="3" t="s">
        <v>780</v>
      </c>
      <c r="F207" s="3" t="s">
        <v>47</v>
      </c>
      <c r="G207" s="3" t="s">
        <v>534</v>
      </c>
      <c r="H207" s="3" t="s">
        <v>27</v>
      </c>
      <c r="I207" s="4" t="n">
        <v>34850.9166666667</v>
      </c>
      <c r="J207" s="3" t="s">
        <v>19</v>
      </c>
      <c r="K207" s="3" t="s">
        <v>20</v>
      </c>
      <c r="L207" s="5" t="s">
        <v>781</v>
      </c>
    </row>
    <row r="208" customFormat="false" ht="14.9" hidden="false" customHeight="true" outlineLevel="0" collapsed="false">
      <c r="A208" s="2" t="str">
        <f aca="false">HYPERLINK("https://www.fabsurplus.com/sdi_catalog/salesItemDetails.do?id=84412")</f>
        <v>https://www.fabsurplus.com/sdi_catalog/salesItemDetails.do?id=84412</v>
      </c>
      <c r="B208" s="2" t="s">
        <v>782</v>
      </c>
      <c r="C208" s="2" t="s">
        <v>672</v>
      </c>
      <c r="D208" s="2" t="s">
        <v>783</v>
      </c>
      <c r="E208" s="2" t="s">
        <v>784</v>
      </c>
      <c r="F208" s="2" t="s">
        <v>16</v>
      </c>
      <c r="G208" s="2" t="s">
        <v>429</v>
      </c>
      <c r="H208" s="2" t="s">
        <v>27</v>
      </c>
      <c r="I208" s="2"/>
      <c r="J208" s="2" t="s">
        <v>19</v>
      </c>
      <c r="K208" s="2" t="s">
        <v>20</v>
      </c>
      <c r="L208" s="6" t="s">
        <v>785</v>
      </c>
    </row>
    <row r="209" customFormat="false" ht="14.9" hidden="false" customHeight="true" outlineLevel="0" collapsed="false">
      <c r="A209" s="3" t="str">
        <f aca="false">HYPERLINK("https://www.fabsurplus.com/sdi_catalog/salesItemDetails.do?id=84774")</f>
        <v>https://www.fabsurplus.com/sdi_catalog/salesItemDetails.do?id=84774</v>
      </c>
      <c r="B209" s="3" t="s">
        <v>786</v>
      </c>
      <c r="C209" s="3" t="s">
        <v>621</v>
      </c>
      <c r="D209" s="3" t="s">
        <v>787</v>
      </c>
      <c r="E209" s="3" t="s">
        <v>788</v>
      </c>
      <c r="F209" s="3" t="s">
        <v>16</v>
      </c>
      <c r="G209" s="3" t="s">
        <v>61</v>
      </c>
      <c r="H209" s="3" t="s">
        <v>27</v>
      </c>
      <c r="I209" s="4" t="n">
        <v>36280.9166666667</v>
      </c>
      <c r="J209" s="3" t="s">
        <v>19</v>
      </c>
      <c r="K209" s="3" t="s">
        <v>20</v>
      </c>
      <c r="L209" s="5" t="s">
        <v>789</v>
      </c>
    </row>
    <row r="210" customFormat="false" ht="14.9" hidden="false" customHeight="true" outlineLevel="0" collapsed="false">
      <c r="A210" s="2" t="str">
        <f aca="false">HYPERLINK("https://www.fabsurplus.com/sdi_catalog/salesItemDetails.do?id=102059")</f>
        <v>https://www.fabsurplus.com/sdi_catalog/salesItemDetails.do?id=102059</v>
      </c>
      <c r="B210" s="2" t="s">
        <v>790</v>
      </c>
      <c r="C210" s="2" t="s">
        <v>621</v>
      </c>
      <c r="D210" s="2" t="s">
        <v>791</v>
      </c>
      <c r="E210" s="2" t="s">
        <v>792</v>
      </c>
      <c r="F210" s="2" t="s">
        <v>793</v>
      </c>
      <c r="G210" s="2" t="s">
        <v>17</v>
      </c>
      <c r="H210" s="2" t="s">
        <v>36</v>
      </c>
      <c r="I210" s="7" t="n">
        <v>35916</v>
      </c>
      <c r="J210" s="2" t="s">
        <v>19</v>
      </c>
      <c r="K210" s="2" t="s">
        <v>20</v>
      </c>
      <c r="L210" s="6" t="s">
        <v>794</v>
      </c>
    </row>
    <row r="211" customFormat="false" ht="14.9" hidden="false" customHeight="true" outlineLevel="0" collapsed="false">
      <c r="A211" s="3" t="str">
        <f aca="false">HYPERLINK("https://www.fabsurplus.com/sdi_catalog/salesItemDetails.do?id=103739")</f>
        <v>https://www.fabsurplus.com/sdi_catalog/salesItemDetails.do?id=103739</v>
      </c>
      <c r="B211" s="3" t="s">
        <v>795</v>
      </c>
      <c r="C211" s="3" t="s">
        <v>672</v>
      </c>
      <c r="D211" s="3" t="s">
        <v>796</v>
      </c>
      <c r="E211" s="3" t="s">
        <v>797</v>
      </c>
      <c r="F211" s="3" t="s">
        <v>16</v>
      </c>
      <c r="G211" s="3" t="s">
        <v>26</v>
      </c>
      <c r="H211" s="3" t="s">
        <v>27</v>
      </c>
      <c r="I211" s="4" t="n">
        <v>35369.9583333333</v>
      </c>
      <c r="J211" s="3" t="s">
        <v>19</v>
      </c>
      <c r="K211" s="3" t="s">
        <v>20</v>
      </c>
      <c r="L211" s="3" t="s">
        <v>798</v>
      </c>
    </row>
    <row r="212" customFormat="false" ht="14.9" hidden="false" customHeight="true" outlineLevel="0" collapsed="false">
      <c r="A212" s="2" t="str">
        <f aca="false">HYPERLINK("https://www.fabsurplus.com/sdi_catalog/salesItemDetails.do?id=103741")</f>
        <v>https://www.fabsurplus.com/sdi_catalog/salesItemDetails.do?id=103741</v>
      </c>
      <c r="B212" s="2" t="s">
        <v>799</v>
      </c>
      <c r="C212" s="2" t="s">
        <v>672</v>
      </c>
      <c r="D212" s="2" t="s">
        <v>800</v>
      </c>
      <c r="E212" s="2" t="s">
        <v>801</v>
      </c>
      <c r="F212" s="2" t="s">
        <v>16</v>
      </c>
      <c r="G212" s="2" t="s">
        <v>534</v>
      </c>
      <c r="H212" s="2" t="s">
        <v>27</v>
      </c>
      <c r="I212" s="7" t="n">
        <v>35369.9583333333</v>
      </c>
      <c r="J212" s="2" t="s">
        <v>19</v>
      </c>
      <c r="K212" s="2" t="s">
        <v>20</v>
      </c>
      <c r="L212" s="6" t="s">
        <v>802</v>
      </c>
    </row>
    <row r="213" customFormat="false" ht="14.9" hidden="false" customHeight="true" outlineLevel="0" collapsed="false">
      <c r="A213" s="3" t="str">
        <f aca="false">HYPERLINK("https://www.fabsurplus.com/sdi_catalog/salesItemDetails.do?id=106205")</f>
        <v>https://www.fabsurplus.com/sdi_catalog/salesItemDetails.do?id=106205</v>
      </c>
      <c r="B213" s="3" t="s">
        <v>803</v>
      </c>
      <c r="C213" s="3" t="s">
        <v>621</v>
      </c>
      <c r="D213" s="3" t="s">
        <v>804</v>
      </c>
      <c r="E213" s="3" t="s">
        <v>805</v>
      </c>
      <c r="F213" s="3" t="s">
        <v>16</v>
      </c>
      <c r="G213" s="3" t="s">
        <v>26</v>
      </c>
      <c r="H213" s="3" t="s">
        <v>27</v>
      </c>
      <c r="I213" s="4" t="n">
        <v>35947</v>
      </c>
      <c r="J213" s="3" t="s">
        <v>19</v>
      </c>
      <c r="K213" s="3" t="s">
        <v>20</v>
      </c>
      <c r="L213" s="5" t="s">
        <v>806</v>
      </c>
    </row>
    <row r="214" customFormat="false" ht="14.9" hidden="false" customHeight="true" outlineLevel="0" collapsed="false">
      <c r="A214" s="2" t="str">
        <f aca="false">HYPERLINK("https://www.fabsurplus.com/sdi_catalog/salesItemDetails.do?id=106229")</f>
        <v>https://www.fabsurplus.com/sdi_catalog/salesItemDetails.do?id=106229</v>
      </c>
      <c r="B214" s="2" t="s">
        <v>807</v>
      </c>
      <c r="C214" s="2" t="s">
        <v>621</v>
      </c>
      <c r="D214" s="2" t="s">
        <v>808</v>
      </c>
      <c r="E214" s="2" t="s">
        <v>809</v>
      </c>
      <c r="F214" s="2" t="s">
        <v>16</v>
      </c>
      <c r="G214" s="2" t="s">
        <v>26</v>
      </c>
      <c r="H214" s="2" t="s">
        <v>27</v>
      </c>
      <c r="I214" s="7" t="n">
        <v>35947</v>
      </c>
      <c r="J214" s="2" t="s">
        <v>19</v>
      </c>
      <c r="K214" s="2" t="s">
        <v>20</v>
      </c>
      <c r="L214" s="2" t="s">
        <v>810</v>
      </c>
    </row>
    <row r="215" customFormat="false" ht="14.9" hidden="false" customHeight="true" outlineLevel="0" collapsed="false">
      <c r="A215" s="3" t="str">
        <f aca="false">HYPERLINK("https://www.fabsurplus.com/sdi_catalog/salesItemDetails.do?id=106230")</f>
        <v>https://www.fabsurplus.com/sdi_catalog/salesItemDetails.do?id=106230</v>
      </c>
      <c r="B215" s="3" t="s">
        <v>811</v>
      </c>
      <c r="C215" s="3" t="s">
        <v>621</v>
      </c>
      <c r="D215" s="3" t="s">
        <v>812</v>
      </c>
      <c r="E215" s="3" t="s">
        <v>813</v>
      </c>
      <c r="F215" s="3" t="s">
        <v>16</v>
      </c>
      <c r="G215" s="3" t="s">
        <v>26</v>
      </c>
      <c r="H215" s="3" t="s">
        <v>27</v>
      </c>
      <c r="I215" s="4" t="n">
        <v>35947</v>
      </c>
      <c r="J215" s="3" t="s">
        <v>19</v>
      </c>
      <c r="K215" s="3" t="s">
        <v>20</v>
      </c>
      <c r="L215" s="3" t="s">
        <v>810</v>
      </c>
    </row>
    <row r="216" customFormat="false" ht="14.9" hidden="false" customHeight="true" outlineLevel="0" collapsed="false">
      <c r="A216" s="2" t="str">
        <f aca="false">HYPERLINK("https://www.fabsurplus.com/sdi_catalog/salesItemDetails.do?id=106231")</f>
        <v>https://www.fabsurplus.com/sdi_catalog/salesItemDetails.do?id=106231</v>
      </c>
      <c r="B216" s="2" t="s">
        <v>814</v>
      </c>
      <c r="C216" s="2" t="s">
        <v>621</v>
      </c>
      <c r="D216" s="2" t="s">
        <v>815</v>
      </c>
      <c r="E216" s="2" t="s">
        <v>816</v>
      </c>
      <c r="F216" s="2" t="s">
        <v>16</v>
      </c>
      <c r="G216" s="2" t="s">
        <v>26</v>
      </c>
      <c r="H216" s="2" t="s">
        <v>27</v>
      </c>
      <c r="I216" s="7" t="n">
        <v>35947</v>
      </c>
      <c r="J216" s="2" t="s">
        <v>19</v>
      </c>
      <c r="K216" s="2" t="s">
        <v>20</v>
      </c>
      <c r="L216" s="2" t="s">
        <v>810</v>
      </c>
    </row>
    <row r="217" customFormat="false" ht="14.9" hidden="false" customHeight="true" outlineLevel="0" collapsed="false">
      <c r="A217" s="3" t="str">
        <f aca="false">HYPERLINK("https://www.fabsurplus.com/sdi_catalog/salesItemDetails.do?id=106232")</f>
        <v>https://www.fabsurplus.com/sdi_catalog/salesItemDetails.do?id=106232</v>
      </c>
      <c r="B217" s="3" t="s">
        <v>817</v>
      </c>
      <c r="C217" s="3" t="s">
        <v>621</v>
      </c>
      <c r="D217" s="3" t="s">
        <v>818</v>
      </c>
      <c r="E217" s="3" t="s">
        <v>819</v>
      </c>
      <c r="F217" s="3" t="s">
        <v>16</v>
      </c>
      <c r="G217" s="3" t="s">
        <v>26</v>
      </c>
      <c r="H217" s="3" t="s">
        <v>27</v>
      </c>
      <c r="I217" s="4" t="n">
        <v>35947</v>
      </c>
      <c r="J217" s="3" t="s">
        <v>19</v>
      </c>
      <c r="K217" s="3" t="s">
        <v>20</v>
      </c>
      <c r="L217" s="3" t="s">
        <v>810</v>
      </c>
    </row>
    <row r="218" customFormat="false" ht="14.9" hidden="false" customHeight="true" outlineLevel="0" collapsed="false">
      <c r="A218" s="2" t="str">
        <f aca="false">HYPERLINK("https://www.fabsurplus.com/sdi_catalog/salesItemDetails.do?id=106233")</f>
        <v>https://www.fabsurplus.com/sdi_catalog/salesItemDetails.do?id=106233</v>
      </c>
      <c r="B218" s="2" t="s">
        <v>820</v>
      </c>
      <c r="C218" s="2" t="s">
        <v>621</v>
      </c>
      <c r="D218" s="2" t="s">
        <v>821</v>
      </c>
      <c r="E218" s="2" t="s">
        <v>822</v>
      </c>
      <c r="F218" s="2" t="s">
        <v>16</v>
      </c>
      <c r="G218" s="2" t="s">
        <v>26</v>
      </c>
      <c r="H218" s="2" t="s">
        <v>27</v>
      </c>
      <c r="I218" s="7" t="n">
        <v>35947</v>
      </c>
      <c r="J218" s="2" t="s">
        <v>19</v>
      </c>
      <c r="K218" s="2" t="s">
        <v>20</v>
      </c>
      <c r="L218" s="2" t="s">
        <v>810</v>
      </c>
    </row>
    <row r="219" customFormat="false" ht="14.9" hidden="false" customHeight="true" outlineLevel="0" collapsed="false">
      <c r="A219" s="3" t="str">
        <f aca="false">HYPERLINK("https://www.fabsurplus.com/sdi_catalog/salesItemDetails.do?id=106234")</f>
        <v>https://www.fabsurplus.com/sdi_catalog/salesItemDetails.do?id=106234</v>
      </c>
      <c r="B219" s="3" t="s">
        <v>823</v>
      </c>
      <c r="C219" s="3" t="s">
        <v>621</v>
      </c>
      <c r="D219" s="3" t="s">
        <v>824</v>
      </c>
      <c r="E219" s="3" t="s">
        <v>825</v>
      </c>
      <c r="F219" s="3" t="s">
        <v>16</v>
      </c>
      <c r="G219" s="3" t="s">
        <v>26</v>
      </c>
      <c r="H219" s="3" t="s">
        <v>27</v>
      </c>
      <c r="I219" s="4" t="n">
        <v>35947</v>
      </c>
      <c r="J219" s="3" t="s">
        <v>19</v>
      </c>
      <c r="K219" s="3" t="s">
        <v>20</v>
      </c>
      <c r="L219" s="3" t="s">
        <v>810</v>
      </c>
    </row>
    <row r="220" customFormat="false" ht="14.9" hidden="false" customHeight="true" outlineLevel="0" collapsed="false">
      <c r="A220" s="2" t="str">
        <f aca="false">HYPERLINK("https://www.fabsurplus.com/sdi_catalog/salesItemDetails.do?id=106235")</f>
        <v>https://www.fabsurplus.com/sdi_catalog/salesItemDetails.do?id=106235</v>
      </c>
      <c r="B220" s="2" t="s">
        <v>826</v>
      </c>
      <c r="C220" s="2" t="s">
        <v>621</v>
      </c>
      <c r="D220" s="2" t="s">
        <v>827</v>
      </c>
      <c r="E220" s="2" t="s">
        <v>828</v>
      </c>
      <c r="F220" s="2" t="s">
        <v>16</v>
      </c>
      <c r="G220" s="2" t="s">
        <v>26</v>
      </c>
      <c r="H220" s="2" t="s">
        <v>27</v>
      </c>
      <c r="I220" s="7" t="n">
        <v>35947</v>
      </c>
      <c r="J220" s="2" t="s">
        <v>19</v>
      </c>
      <c r="K220" s="2" t="s">
        <v>20</v>
      </c>
      <c r="L220" s="2" t="s">
        <v>810</v>
      </c>
    </row>
    <row r="221" customFormat="false" ht="14.9" hidden="false" customHeight="true" outlineLevel="0" collapsed="false">
      <c r="A221" s="3" t="str">
        <f aca="false">HYPERLINK("https://www.fabsurplus.com/sdi_catalog/salesItemDetails.do?id=106236")</f>
        <v>https://www.fabsurplus.com/sdi_catalog/salesItemDetails.do?id=106236</v>
      </c>
      <c r="B221" s="3" t="s">
        <v>829</v>
      </c>
      <c r="C221" s="3" t="s">
        <v>621</v>
      </c>
      <c r="D221" s="3" t="s">
        <v>827</v>
      </c>
      <c r="E221" s="3" t="s">
        <v>830</v>
      </c>
      <c r="F221" s="3" t="s">
        <v>16</v>
      </c>
      <c r="G221" s="3" t="s">
        <v>26</v>
      </c>
      <c r="H221" s="3" t="s">
        <v>27</v>
      </c>
      <c r="I221" s="4" t="n">
        <v>35947</v>
      </c>
      <c r="J221" s="3" t="s">
        <v>19</v>
      </c>
      <c r="K221" s="3" t="s">
        <v>20</v>
      </c>
      <c r="L221" s="5" t="s">
        <v>831</v>
      </c>
    </row>
    <row r="222" customFormat="false" ht="14.9" hidden="false" customHeight="true" outlineLevel="0" collapsed="false">
      <c r="A222" s="2" t="str">
        <f aca="false">HYPERLINK("https://www.fabsurplus.com/sdi_catalog/salesItemDetails.do?id=106237")</f>
        <v>https://www.fabsurplus.com/sdi_catalog/salesItemDetails.do?id=106237</v>
      </c>
      <c r="B222" s="2" t="s">
        <v>832</v>
      </c>
      <c r="C222" s="2" t="s">
        <v>621</v>
      </c>
      <c r="D222" s="2" t="s">
        <v>827</v>
      </c>
      <c r="E222" s="2" t="s">
        <v>833</v>
      </c>
      <c r="F222" s="2" t="s">
        <v>16</v>
      </c>
      <c r="G222" s="2" t="s">
        <v>26</v>
      </c>
      <c r="H222" s="2" t="s">
        <v>27</v>
      </c>
      <c r="I222" s="7" t="n">
        <v>35947</v>
      </c>
      <c r="J222" s="2" t="s">
        <v>19</v>
      </c>
      <c r="K222" s="2" t="s">
        <v>20</v>
      </c>
      <c r="L222" s="6" t="s">
        <v>831</v>
      </c>
    </row>
    <row r="223" customFormat="false" ht="14.9" hidden="false" customHeight="true" outlineLevel="0" collapsed="false">
      <c r="A223" s="3" t="str">
        <f aca="false">HYPERLINK("https://www.fabsurplus.com/sdi_catalog/salesItemDetails.do?id=106238")</f>
        <v>https://www.fabsurplus.com/sdi_catalog/salesItemDetails.do?id=106238</v>
      </c>
      <c r="B223" s="3" t="s">
        <v>834</v>
      </c>
      <c r="C223" s="3" t="s">
        <v>621</v>
      </c>
      <c r="D223" s="3" t="s">
        <v>835</v>
      </c>
      <c r="E223" s="3" t="s">
        <v>836</v>
      </c>
      <c r="F223" s="3" t="s">
        <v>16</v>
      </c>
      <c r="G223" s="3" t="s">
        <v>26</v>
      </c>
      <c r="H223" s="3" t="s">
        <v>27</v>
      </c>
      <c r="I223" s="4" t="n">
        <v>35947</v>
      </c>
      <c r="J223" s="3" t="s">
        <v>19</v>
      </c>
      <c r="K223" s="3" t="s">
        <v>20</v>
      </c>
      <c r="L223" s="5" t="s">
        <v>837</v>
      </c>
    </row>
    <row r="224" customFormat="false" ht="14.9" hidden="false" customHeight="true" outlineLevel="0" collapsed="false">
      <c r="A224" s="2" t="str">
        <f aca="false">HYPERLINK("https://www.fabsurplus.com/sdi_catalog/salesItemDetails.do?id=108968")</f>
        <v>https://www.fabsurplus.com/sdi_catalog/salesItemDetails.do?id=108968</v>
      </c>
      <c r="B224" s="2" t="s">
        <v>838</v>
      </c>
      <c r="C224" s="2" t="s">
        <v>621</v>
      </c>
      <c r="D224" s="2" t="s">
        <v>839</v>
      </c>
      <c r="E224" s="2" t="s">
        <v>840</v>
      </c>
      <c r="F224" s="2" t="s">
        <v>16</v>
      </c>
      <c r="G224" s="2" t="s">
        <v>26</v>
      </c>
      <c r="H224" s="2" t="s">
        <v>27</v>
      </c>
      <c r="I224" s="7" t="n">
        <v>35947</v>
      </c>
      <c r="J224" s="2" t="s">
        <v>19</v>
      </c>
      <c r="K224" s="2" t="s">
        <v>20</v>
      </c>
      <c r="L224" s="6" t="s">
        <v>841</v>
      </c>
    </row>
    <row r="225" customFormat="false" ht="14.9" hidden="false" customHeight="true" outlineLevel="0" collapsed="false">
      <c r="A225" s="3" t="str">
        <f aca="false">HYPERLINK("https://www.fabsurplus.com/sdi_catalog/salesItemDetails.do?id=109091")</f>
        <v>https://www.fabsurplus.com/sdi_catalog/salesItemDetails.do?id=109091</v>
      </c>
      <c r="B225" s="3" t="s">
        <v>842</v>
      </c>
      <c r="C225" s="3" t="s">
        <v>621</v>
      </c>
      <c r="D225" s="3" t="s">
        <v>843</v>
      </c>
      <c r="E225" s="3" t="s">
        <v>844</v>
      </c>
      <c r="F225" s="3" t="s">
        <v>16</v>
      </c>
      <c r="G225" s="3" t="s">
        <v>26</v>
      </c>
      <c r="H225" s="3" t="s">
        <v>36</v>
      </c>
      <c r="I225" s="3"/>
      <c r="J225" s="3" t="s">
        <v>19</v>
      </c>
      <c r="K225" s="3" t="s">
        <v>20</v>
      </c>
      <c r="L225" s="3" t="s">
        <v>845</v>
      </c>
    </row>
    <row r="226" customFormat="false" ht="14.9" hidden="false" customHeight="true" outlineLevel="0" collapsed="false">
      <c r="A226" s="2" t="str">
        <f aca="false">HYPERLINK("https://www.fabsurplus.com/sdi_catalog/salesItemDetails.do?id=109092")</f>
        <v>https://www.fabsurplus.com/sdi_catalog/salesItemDetails.do?id=109092</v>
      </c>
      <c r="B226" s="2" t="s">
        <v>846</v>
      </c>
      <c r="C226" s="2" t="s">
        <v>621</v>
      </c>
      <c r="D226" s="2" t="s">
        <v>847</v>
      </c>
      <c r="E226" s="2" t="s">
        <v>848</v>
      </c>
      <c r="F226" s="2" t="s">
        <v>16</v>
      </c>
      <c r="G226" s="2" t="s">
        <v>26</v>
      </c>
      <c r="H226" s="2" t="s">
        <v>36</v>
      </c>
      <c r="I226" s="2"/>
      <c r="J226" s="2" t="s">
        <v>19</v>
      </c>
      <c r="K226" s="2" t="s">
        <v>20</v>
      </c>
      <c r="L226" s="2" t="s">
        <v>849</v>
      </c>
    </row>
    <row r="227" customFormat="false" ht="14.9" hidden="false" customHeight="true" outlineLevel="0" collapsed="false">
      <c r="A227" s="3" t="str">
        <f aca="false">HYPERLINK("https://www.fabsurplus.com/sdi_catalog/salesItemDetails.do?id=109094")</f>
        <v>https://www.fabsurplus.com/sdi_catalog/salesItemDetails.do?id=109094</v>
      </c>
      <c r="B227" s="3" t="s">
        <v>850</v>
      </c>
      <c r="C227" s="3" t="s">
        <v>672</v>
      </c>
      <c r="D227" s="3" t="s">
        <v>851</v>
      </c>
      <c r="E227" s="3" t="s">
        <v>852</v>
      </c>
      <c r="F227" s="3" t="s">
        <v>16</v>
      </c>
      <c r="G227" s="3" t="s">
        <v>26</v>
      </c>
      <c r="H227" s="3" t="s">
        <v>36</v>
      </c>
      <c r="I227" s="3"/>
      <c r="J227" s="3" t="s">
        <v>19</v>
      </c>
      <c r="K227" s="3" t="s">
        <v>853</v>
      </c>
      <c r="L227" s="5" t="s">
        <v>854</v>
      </c>
    </row>
    <row r="228" customFormat="false" ht="14.9" hidden="false" customHeight="true" outlineLevel="0" collapsed="false">
      <c r="A228" s="2" t="str">
        <f aca="false">HYPERLINK("https://www.fabsurplus.com/sdi_catalog/salesItemDetails.do?id=109098")</f>
        <v>https://www.fabsurplus.com/sdi_catalog/salesItemDetails.do?id=109098</v>
      </c>
      <c r="B228" s="2" t="s">
        <v>855</v>
      </c>
      <c r="C228" s="2" t="s">
        <v>621</v>
      </c>
      <c r="D228" s="2" t="s">
        <v>856</v>
      </c>
      <c r="E228" s="2" t="s">
        <v>857</v>
      </c>
      <c r="F228" s="2" t="s">
        <v>16</v>
      </c>
      <c r="G228" s="2" t="s">
        <v>858</v>
      </c>
      <c r="H228" s="2" t="s">
        <v>36</v>
      </c>
      <c r="I228" s="7" t="n">
        <v>35217</v>
      </c>
      <c r="J228" s="2" t="s">
        <v>19</v>
      </c>
      <c r="K228" s="2" t="s">
        <v>20</v>
      </c>
      <c r="L228" s="6" t="s">
        <v>859</v>
      </c>
    </row>
    <row r="229" customFormat="false" ht="14.9" hidden="false" customHeight="true" outlineLevel="0" collapsed="false">
      <c r="A229" s="3" t="str">
        <f aca="false">HYPERLINK("https://www.fabsurplus.com/sdi_catalog/salesItemDetails.do?id=109099")</f>
        <v>https://www.fabsurplus.com/sdi_catalog/salesItemDetails.do?id=109099</v>
      </c>
      <c r="B229" s="3" t="s">
        <v>860</v>
      </c>
      <c r="C229" s="3" t="s">
        <v>621</v>
      </c>
      <c r="D229" s="3" t="s">
        <v>861</v>
      </c>
      <c r="E229" s="3" t="s">
        <v>862</v>
      </c>
      <c r="F229" s="3" t="s">
        <v>16</v>
      </c>
      <c r="G229" s="3" t="s">
        <v>858</v>
      </c>
      <c r="H229" s="3" t="s">
        <v>36</v>
      </c>
      <c r="I229" s="4" t="n">
        <v>35217</v>
      </c>
      <c r="J229" s="3" t="s">
        <v>19</v>
      </c>
      <c r="K229" s="3" t="s">
        <v>20</v>
      </c>
      <c r="L229" s="5" t="s">
        <v>859</v>
      </c>
    </row>
    <row r="230" customFormat="false" ht="14.9" hidden="false" customHeight="true" outlineLevel="0" collapsed="false">
      <c r="A230" s="2" t="str">
        <f aca="false">HYPERLINK("https://www.fabsurplus.com/sdi_catalog/salesItemDetails.do?id=109100")</f>
        <v>https://www.fabsurplus.com/sdi_catalog/salesItemDetails.do?id=109100</v>
      </c>
      <c r="B230" s="2" t="s">
        <v>863</v>
      </c>
      <c r="C230" s="2" t="s">
        <v>621</v>
      </c>
      <c r="D230" s="2" t="s">
        <v>864</v>
      </c>
      <c r="E230" s="2" t="s">
        <v>865</v>
      </c>
      <c r="F230" s="2" t="s">
        <v>16</v>
      </c>
      <c r="G230" s="2" t="s">
        <v>858</v>
      </c>
      <c r="H230" s="2" t="s">
        <v>36</v>
      </c>
      <c r="I230" s="7" t="n">
        <v>35217</v>
      </c>
      <c r="J230" s="2" t="s">
        <v>19</v>
      </c>
      <c r="K230" s="2" t="s">
        <v>20</v>
      </c>
      <c r="L230" s="6" t="s">
        <v>859</v>
      </c>
    </row>
    <row r="231" customFormat="false" ht="14.9" hidden="false" customHeight="true" outlineLevel="0" collapsed="false">
      <c r="A231" s="3" t="str">
        <f aca="false">HYPERLINK("https://www.fabsurplus.com/sdi_catalog/salesItemDetails.do?id=109101")</f>
        <v>https://www.fabsurplus.com/sdi_catalog/salesItemDetails.do?id=109101</v>
      </c>
      <c r="B231" s="3" t="s">
        <v>866</v>
      </c>
      <c r="C231" s="3" t="s">
        <v>621</v>
      </c>
      <c r="D231" s="3" t="s">
        <v>867</v>
      </c>
      <c r="E231" s="3" t="s">
        <v>868</v>
      </c>
      <c r="F231" s="3" t="s">
        <v>16</v>
      </c>
      <c r="G231" s="3" t="s">
        <v>858</v>
      </c>
      <c r="H231" s="3" t="s">
        <v>36</v>
      </c>
      <c r="I231" s="4" t="n">
        <v>35217</v>
      </c>
      <c r="J231" s="3" t="s">
        <v>19</v>
      </c>
      <c r="K231" s="3" t="s">
        <v>20</v>
      </c>
      <c r="L231" s="5" t="s">
        <v>859</v>
      </c>
    </row>
    <row r="232" customFormat="false" ht="14.9" hidden="false" customHeight="true" outlineLevel="0" collapsed="false">
      <c r="A232" s="2" t="str">
        <f aca="false">HYPERLINK("https://www.fabsurplus.com/sdi_catalog/salesItemDetails.do?id=109102")</f>
        <v>https://www.fabsurplus.com/sdi_catalog/salesItemDetails.do?id=109102</v>
      </c>
      <c r="B232" s="2" t="s">
        <v>869</v>
      </c>
      <c r="C232" s="2" t="s">
        <v>621</v>
      </c>
      <c r="D232" s="2" t="s">
        <v>870</v>
      </c>
      <c r="E232" s="2" t="s">
        <v>871</v>
      </c>
      <c r="F232" s="2" t="s">
        <v>16</v>
      </c>
      <c r="G232" s="2" t="s">
        <v>858</v>
      </c>
      <c r="H232" s="2" t="s">
        <v>36</v>
      </c>
      <c r="I232" s="7" t="n">
        <v>35217</v>
      </c>
      <c r="J232" s="2" t="s">
        <v>19</v>
      </c>
      <c r="K232" s="2" t="s">
        <v>20</v>
      </c>
      <c r="L232" s="6" t="s">
        <v>859</v>
      </c>
    </row>
    <row r="233" customFormat="false" ht="14.9" hidden="false" customHeight="true" outlineLevel="0" collapsed="false">
      <c r="A233" s="3" t="str">
        <f aca="false">HYPERLINK("https://www.fabsurplus.com/sdi_catalog/salesItemDetails.do?id=109103")</f>
        <v>https://www.fabsurplus.com/sdi_catalog/salesItemDetails.do?id=109103</v>
      </c>
      <c r="B233" s="3" t="s">
        <v>872</v>
      </c>
      <c r="C233" s="3" t="s">
        <v>621</v>
      </c>
      <c r="D233" s="3" t="s">
        <v>873</v>
      </c>
      <c r="E233" s="3" t="s">
        <v>874</v>
      </c>
      <c r="F233" s="3" t="s">
        <v>16</v>
      </c>
      <c r="G233" s="3" t="s">
        <v>858</v>
      </c>
      <c r="H233" s="3" t="s">
        <v>36</v>
      </c>
      <c r="I233" s="4" t="n">
        <v>35217</v>
      </c>
      <c r="J233" s="3" t="s">
        <v>19</v>
      </c>
      <c r="K233" s="3" t="s">
        <v>20</v>
      </c>
      <c r="L233" s="5" t="s">
        <v>859</v>
      </c>
    </row>
    <row r="234" customFormat="false" ht="14.9" hidden="false" customHeight="true" outlineLevel="0" collapsed="false">
      <c r="A234" s="2" t="str">
        <f aca="false">HYPERLINK("https://www.fabsurplus.com/sdi_catalog/salesItemDetails.do?id=83551")</f>
        <v>https://www.fabsurplus.com/sdi_catalog/salesItemDetails.do?id=83551</v>
      </c>
      <c r="B234" s="2" t="s">
        <v>875</v>
      </c>
      <c r="C234" s="2" t="s">
        <v>876</v>
      </c>
      <c r="D234" s="2" t="s">
        <v>877</v>
      </c>
      <c r="E234" s="2" t="s">
        <v>878</v>
      </c>
      <c r="F234" s="2" t="s">
        <v>16</v>
      </c>
      <c r="G234" s="2"/>
      <c r="H234" s="2" t="s">
        <v>36</v>
      </c>
      <c r="I234" s="7" t="n">
        <v>40026</v>
      </c>
      <c r="J234" s="2" t="s">
        <v>19</v>
      </c>
      <c r="K234" s="2" t="s">
        <v>20</v>
      </c>
      <c r="L234" s="6" t="s">
        <v>879</v>
      </c>
    </row>
    <row r="235" customFormat="false" ht="14.9" hidden="false" customHeight="true" outlineLevel="0" collapsed="false">
      <c r="A235" s="3" t="str">
        <f aca="false">HYPERLINK("https://www.fabsurplus.com/sdi_catalog/salesItemDetails.do?id=77190")</f>
        <v>https://www.fabsurplus.com/sdi_catalog/salesItemDetails.do?id=77190</v>
      </c>
      <c r="B235" s="3" t="s">
        <v>880</v>
      </c>
      <c r="C235" s="3" t="s">
        <v>881</v>
      </c>
      <c r="D235" s="3" t="s">
        <v>882</v>
      </c>
      <c r="E235" s="3" t="s">
        <v>883</v>
      </c>
      <c r="F235" s="3" t="s">
        <v>16</v>
      </c>
      <c r="G235" s="3" t="s">
        <v>303</v>
      </c>
      <c r="H235" s="3" t="s">
        <v>27</v>
      </c>
      <c r="I235" s="3"/>
      <c r="J235" s="3" t="s">
        <v>19</v>
      </c>
      <c r="K235" s="3" t="s">
        <v>20</v>
      </c>
      <c r="L235" s="5" t="s">
        <v>884</v>
      </c>
    </row>
    <row r="236" customFormat="false" ht="14.9" hidden="false" customHeight="true" outlineLevel="0" collapsed="false">
      <c r="A236" s="2" t="str">
        <f aca="false">HYPERLINK("https://www.fabsurplus.com/sdi_catalog/salesItemDetails.do?id=83874")</f>
        <v>https://www.fabsurplus.com/sdi_catalog/salesItemDetails.do?id=83874</v>
      </c>
      <c r="B236" s="2" t="s">
        <v>885</v>
      </c>
      <c r="C236" s="2" t="s">
        <v>886</v>
      </c>
      <c r="D236" s="2" t="s">
        <v>887</v>
      </c>
      <c r="E236" s="2" t="s">
        <v>888</v>
      </c>
      <c r="F236" s="2" t="s">
        <v>161</v>
      </c>
      <c r="G236" s="2"/>
      <c r="H236" s="2" t="s">
        <v>18</v>
      </c>
      <c r="I236" s="2"/>
      <c r="J236" s="2" t="s">
        <v>19</v>
      </c>
      <c r="K236" s="2" t="s">
        <v>20</v>
      </c>
      <c r="L236" s="6" t="s">
        <v>889</v>
      </c>
    </row>
    <row r="237" customFormat="false" ht="14.9" hidden="false" customHeight="true" outlineLevel="0" collapsed="false">
      <c r="A237" s="3" t="str">
        <f aca="false">HYPERLINK("https://www.fabsurplus.com/sdi_catalog/salesItemDetails.do?id=83870")</f>
        <v>https://www.fabsurplus.com/sdi_catalog/salesItemDetails.do?id=83870</v>
      </c>
      <c r="B237" s="3" t="s">
        <v>890</v>
      </c>
      <c r="C237" s="3" t="s">
        <v>891</v>
      </c>
      <c r="D237" s="3" t="s">
        <v>892</v>
      </c>
      <c r="E237" s="3" t="s">
        <v>893</v>
      </c>
      <c r="F237" s="3" t="s">
        <v>894</v>
      </c>
      <c r="G237" s="3" t="s">
        <v>534</v>
      </c>
      <c r="H237" s="3" t="s">
        <v>27</v>
      </c>
      <c r="I237" s="3"/>
      <c r="J237" s="3" t="s">
        <v>19</v>
      </c>
      <c r="K237" s="3" t="s">
        <v>20</v>
      </c>
      <c r="L237" s="5" t="s">
        <v>895</v>
      </c>
    </row>
    <row r="238" customFormat="false" ht="14.9" hidden="false" customHeight="true" outlineLevel="0" collapsed="false">
      <c r="A238" s="2" t="str">
        <f aca="false">HYPERLINK("https://www.fabsurplus.com/sdi_catalog/salesItemDetails.do?id=83871")</f>
        <v>https://www.fabsurplus.com/sdi_catalog/salesItemDetails.do?id=83871</v>
      </c>
      <c r="B238" s="2" t="s">
        <v>896</v>
      </c>
      <c r="C238" s="2" t="s">
        <v>891</v>
      </c>
      <c r="D238" s="2" t="s">
        <v>892</v>
      </c>
      <c r="E238" s="2" t="s">
        <v>893</v>
      </c>
      <c r="F238" s="2" t="s">
        <v>16</v>
      </c>
      <c r="G238" s="2" t="s">
        <v>534</v>
      </c>
      <c r="H238" s="2" t="s">
        <v>27</v>
      </c>
      <c r="I238" s="2"/>
      <c r="J238" s="2" t="s">
        <v>19</v>
      </c>
      <c r="K238" s="2" t="s">
        <v>20</v>
      </c>
      <c r="L238" s="6" t="s">
        <v>897</v>
      </c>
    </row>
    <row r="239" customFormat="false" ht="14.9" hidden="false" customHeight="true" outlineLevel="0" collapsed="false">
      <c r="A239" s="3" t="str">
        <f aca="false">HYPERLINK("https://www.fabsurplus.com/sdi_catalog/salesItemDetails.do?id=21122")</f>
        <v>https://www.fabsurplus.com/sdi_catalog/salesItemDetails.do?id=21122</v>
      </c>
      <c r="B239" s="3" t="s">
        <v>898</v>
      </c>
      <c r="C239" s="3" t="s">
        <v>899</v>
      </c>
      <c r="D239" s="3" t="s">
        <v>900</v>
      </c>
      <c r="E239" s="3" t="s">
        <v>901</v>
      </c>
      <c r="F239" s="3" t="s">
        <v>16</v>
      </c>
      <c r="G239" s="3" t="s">
        <v>361</v>
      </c>
      <c r="H239" s="3" t="s">
        <v>284</v>
      </c>
      <c r="I239" s="3"/>
      <c r="J239" s="3" t="s">
        <v>19</v>
      </c>
      <c r="K239" s="3" t="s">
        <v>20</v>
      </c>
      <c r="L239" s="5" t="s">
        <v>902</v>
      </c>
    </row>
    <row r="240" customFormat="false" ht="14.9" hidden="false" customHeight="true" outlineLevel="0" collapsed="false">
      <c r="A240" s="2" t="str">
        <f aca="false">HYPERLINK("https://www.fabsurplus.com/sdi_catalog/salesItemDetails.do?id=53025")</f>
        <v>https://www.fabsurplus.com/sdi_catalog/salesItemDetails.do?id=53025</v>
      </c>
      <c r="B240" s="2" t="s">
        <v>903</v>
      </c>
      <c r="C240" s="2" t="s">
        <v>904</v>
      </c>
      <c r="D240" s="2" t="s">
        <v>905</v>
      </c>
      <c r="E240" s="2" t="s">
        <v>906</v>
      </c>
      <c r="F240" s="2" t="s">
        <v>16</v>
      </c>
      <c r="G240" s="2" t="s">
        <v>17</v>
      </c>
      <c r="H240" s="2" t="s">
        <v>27</v>
      </c>
      <c r="I240" s="2"/>
      <c r="J240" s="2" t="s">
        <v>19</v>
      </c>
      <c r="K240" s="2" t="s">
        <v>20</v>
      </c>
      <c r="L240" s="6" t="s">
        <v>907</v>
      </c>
    </row>
    <row r="241" customFormat="false" ht="14.9" hidden="false" customHeight="true" outlineLevel="0" collapsed="false">
      <c r="A241" s="3" t="str">
        <f aca="false">HYPERLINK("https://www.fabsurplus.com/sdi_catalog/salesItemDetails.do?id=82179")</f>
        <v>https://www.fabsurplus.com/sdi_catalog/salesItemDetails.do?id=82179</v>
      </c>
      <c r="B241" s="3" t="s">
        <v>908</v>
      </c>
      <c r="C241" s="3" t="s">
        <v>909</v>
      </c>
      <c r="D241" s="3" t="s">
        <v>910</v>
      </c>
      <c r="E241" s="3" t="s">
        <v>911</v>
      </c>
      <c r="F241" s="3" t="s">
        <v>16</v>
      </c>
      <c r="G241" s="3"/>
      <c r="H241" s="3" t="s">
        <v>284</v>
      </c>
      <c r="I241" s="3"/>
      <c r="J241" s="3" t="s">
        <v>19</v>
      </c>
      <c r="K241" s="3" t="s">
        <v>20</v>
      </c>
      <c r="L241" s="5" t="s">
        <v>912</v>
      </c>
    </row>
    <row r="242" customFormat="false" ht="14.9" hidden="false" customHeight="true" outlineLevel="0" collapsed="false">
      <c r="A242" s="2" t="str">
        <f aca="false">HYPERLINK("https://www.fabsurplus.com/sdi_catalog/salesItemDetails.do?id=21665")</f>
        <v>https://www.fabsurplus.com/sdi_catalog/salesItemDetails.do?id=21665</v>
      </c>
      <c r="B242" s="2" t="s">
        <v>913</v>
      </c>
      <c r="C242" s="2" t="s">
        <v>914</v>
      </c>
      <c r="D242" s="2" t="s">
        <v>915</v>
      </c>
      <c r="E242" s="2" t="s">
        <v>916</v>
      </c>
      <c r="F242" s="2" t="s">
        <v>16</v>
      </c>
      <c r="G242" s="2" t="s">
        <v>534</v>
      </c>
      <c r="H242" s="2" t="s">
        <v>36</v>
      </c>
      <c r="I242" s="7" t="n">
        <v>35095.9583333333</v>
      </c>
      <c r="J242" s="2" t="s">
        <v>19</v>
      </c>
      <c r="K242" s="2" t="s">
        <v>20</v>
      </c>
      <c r="L242" s="2" t="s">
        <v>917</v>
      </c>
    </row>
    <row r="243" customFormat="false" ht="14.9" hidden="false" customHeight="true" outlineLevel="0" collapsed="false">
      <c r="A243" s="3" t="str">
        <f aca="false">HYPERLINK("https://www.fabsurplus.com/sdi_catalog/salesItemDetails.do?id=84021")</f>
        <v>https://www.fabsurplus.com/sdi_catalog/salesItemDetails.do?id=84021</v>
      </c>
      <c r="B243" s="3" t="s">
        <v>918</v>
      </c>
      <c r="C243" s="3" t="s">
        <v>919</v>
      </c>
      <c r="D243" s="3" t="s">
        <v>920</v>
      </c>
      <c r="E243" s="3" t="s">
        <v>921</v>
      </c>
      <c r="F243" s="3" t="s">
        <v>16</v>
      </c>
      <c r="G243" s="3"/>
      <c r="H243" s="3" t="s">
        <v>18</v>
      </c>
      <c r="I243" s="3"/>
      <c r="J243" s="3" t="s">
        <v>19</v>
      </c>
      <c r="K243" s="3" t="s">
        <v>20</v>
      </c>
      <c r="L243" s="3" t="s">
        <v>922</v>
      </c>
    </row>
    <row r="244" customFormat="false" ht="14.9" hidden="false" customHeight="true" outlineLevel="0" collapsed="false">
      <c r="A244" s="2" t="str">
        <f aca="false">HYPERLINK("https://www.fabsurplus.com/sdi_catalog/salesItemDetails.do?id=13143")</f>
        <v>https://www.fabsurplus.com/sdi_catalog/salesItemDetails.do?id=13143</v>
      </c>
      <c r="B244" s="2" t="s">
        <v>923</v>
      </c>
      <c r="C244" s="2" t="s">
        <v>924</v>
      </c>
      <c r="D244" s="2" t="s">
        <v>925</v>
      </c>
      <c r="E244" s="2" t="s">
        <v>15</v>
      </c>
      <c r="F244" s="2" t="s">
        <v>47</v>
      </c>
      <c r="G244" s="2" t="s">
        <v>534</v>
      </c>
      <c r="H244" s="2" t="s">
        <v>18</v>
      </c>
      <c r="I244" s="2"/>
      <c r="J244" s="2" t="s">
        <v>19</v>
      </c>
      <c r="K244" s="2" t="s">
        <v>20</v>
      </c>
      <c r="L244" s="6" t="s">
        <v>926</v>
      </c>
    </row>
    <row r="245" customFormat="false" ht="14.9" hidden="false" customHeight="true" outlineLevel="0" collapsed="false">
      <c r="A245" s="3" t="str">
        <f aca="false">HYPERLINK("https://www.fabsurplus.com/sdi_catalog/salesItemDetails.do?id=78638")</f>
        <v>https://www.fabsurplus.com/sdi_catalog/salesItemDetails.do?id=78638</v>
      </c>
      <c r="B245" s="3" t="s">
        <v>927</v>
      </c>
      <c r="C245" s="3" t="s">
        <v>928</v>
      </c>
      <c r="D245" s="3" t="s">
        <v>929</v>
      </c>
      <c r="E245" s="3" t="s">
        <v>930</v>
      </c>
      <c r="F245" s="3" t="s">
        <v>16</v>
      </c>
      <c r="G245" s="3" t="s">
        <v>231</v>
      </c>
      <c r="H245" s="3" t="s">
        <v>67</v>
      </c>
      <c r="I245" s="3"/>
      <c r="J245" s="3" t="s">
        <v>19</v>
      </c>
      <c r="K245" s="3" t="s">
        <v>20</v>
      </c>
      <c r="L245" s="5" t="s">
        <v>931</v>
      </c>
    </row>
    <row r="246" customFormat="false" ht="14.9" hidden="false" customHeight="true" outlineLevel="0" collapsed="false">
      <c r="A246" s="2" t="str">
        <f aca="false">HYPERLINK("https://www.fabsurplus.com/sdi_catalog/salesItemDetails.do?id=80211")</f>
        <v>https://www.fabsurplus.com/sdi_catalog/salesItemDetails.do?id=80211</v>
      </c>
      <c r="B246" s="2" t="s">
        <v>932</v>
      </c>
      <c r="C246" s="2" t="s">
        <v>928</v>
      </c>
      <c r="D246" s="2" t="s">
        <v>933</v>
      </c>
      <c r="E246" s="2" t="s">
        <v>934</v>
      </c>
      <c r="F246" s="2" t="s">
        <v>47</v>
      </c>
      <c r="G246" s="2"/>
      <c r="H246" s="2" t="s">
        <v>27</v>
      </c>
      <c r="I246" s="2"/>
      <c r="J246" s="2" t="s">
        <v>19</v>
      </c>
      <c r="K246" s="2" t="s">
        <v>20</v>
      </c>
      <c r="L246" s="6" t="s">
        <v>935</v>
      </c>
    </row>
    <row r="247" customFormat="false" ht="14.9" hidden="false" customHeight="true" outlineLevel="0" collapsed="false">
      <c r="A247" s="3" t="str">
        <f aca="false">HYPERLINK("https://www.fabsurplus.com/sdi_catalog/salesItemDetails.do?id=80269")</f>
        <v>https://www.fabsurplus.com/sdi_catalog/salesItemDetails.do?id=80269</v>
      </c>
      <c r="B247" s="3" t="s">
        <v>936</v>
      </c>
      <c r="C247" s="3" t="s">
        <v>928</v>
      </c>
      <c r="D247" s="3" t="s">
        <v>937</v>
      </c>
      <c r="E247" s="3" t="s">
        <v>938</v>
      </c>
      <c r="F247" s="3" t="s">
        <v>16</v>
      </c>
      <c r="G247" s="3" t="s">
        <v>26</v>
      </c>
      <c r="H247" s="3" t="s">
        <v>27</v>
      </c>
      <c r="I247" s="4" t="n">
        <v>36342</v>
      </c>
      <c r="J247" s="3" t="s">
        <v>19</v>
      </c>
      <c r="K247" s="3" t="s">
        <v>20</v>
      </c>
      <c r="L247" s="5" t="s">
        <v>939</v>
      </c>
    </row>
    <row r="248" customFormat="false" ht="14.9" hidden="false" customHeight="true" outlineLevel="0" collapsed="false">
      <c r="A248" s="2" t="str">
        <f aca="false">HYPERLINK("https://www.fabsurplus.com/sdi_catalog/salesItemDetails.do?id=80270")</f>
        <v>https://www.fabsurplus.com/sdi_catalog/salesItemDetails.do?id=80270</v>
      </c>
      <c r="B248" s="2" t="s">
        <v>940</v>
      </c>
      <c r="C248" s="2" t="s">
        <v>928</v>
      </c>
      <c r="D248" s="2" t="s">
        <v>941</v>
      </c>
      <c r="E248" s="2" t="s">
        <v>942</v>
      </c>
      <c r="F248" s="2" t="s">
        <v>16</v>
      </c>
      <c r="G248" s="2" t="s">
        <v>534</v>
      </c>
      <c r="H248" s="2" t="s">
        <v>27</v>
      </c>
      <c r="I248" s="7" t="n">
        <v>36342</v>
      </c>
      <c r="J248" s="2" t="s">
        <v>19</v>
      </c>
      <c r="K248" s="2" t="s">
        <v>20</v>
      </c>
      <c r="L248" s="6" t="s">
        <v>943</v>
      </c>
    </row>
    <row r="249" customFormat="false" ht="14.9" hidden="false" customHeight="true" outlineLevel="0" collapsed="false">
      <c r="A249" s="3" t="str">
        <f aca="false">HYPERLINK("https://www.fabsurplus.com/sdi_catalog/salesItemDetails.do?id=80271")</f>
        <v>https://www.fabsurplus.com/sdi_catalog/salesItemDetails.do?id=80271</v>
      </c>
      <c r="B249" s="3" t="s">
        <v>944</v>
      </c>
      <c r="C249" s="3" t="s">
        <v>928</v>
      </c>
      <c r="D249" s="3" t="s">
        <v>945</v>
      </c>
      <c r="E249" s="3" t="s">
        <v>946</v>
      </c>
      <c r="F249" s="3" t="s">
        <v>16</v>
      </c>
      <c r="G249" s="3" t="s">
        <v>26</v>
      </c>
      <c r="H249" s="3" t="s">
        <v>27</v>
      </c>
      <c r="I249" s="4" t="n">
        <v>36342</v>
      </c>
      <c r="J249" s="3" t="s">
        <v>19</v>
      </c>
      <c r="K249" s="3" t="s">
        <v>20</v>
      </c>
      <c r="L249" s="5" t="s">
        <v>947</v>
      </c>
    </row>
    <row r="250" customFormat="false" ht="14.9" hidden="false" customHeight="true" outlineLevel="0" collapsed="false">
      <c r="A250" s="2" t="str">
        <f aca="false">HYPERLINK("https://www.fabsurplus.com/sdi_catalog/salesItemDetails.do?id=80272")</f>
        <v>https://www.fabsurplus.com/sdi_catalog/salesItemDetails.do?id=80272</v>
      </c>
      <c r="B250" s="2" t="s">
        <v>948</v>
      </c>
      <c r="C250" s="2" t="s">
        <v>928</v>
      </c>
      <c r="D250" s="2" t="s">
        <v>949</v>
      </c>
      <c r="E250" s="2" t="s">
        <v>950</v>
      </c>
      <c r="F250" s="2" t="s">
        <v>16</v>
      </c>
      <c r="G250" s="2" t="s">
        <v>17</v>
      </c>
      <c r="H250" s="2" t="s">
        <v>27</v>
      </c>
      <c r="I250" s="7" t="n">
        <v>36281</v>
      </c>
      <c r="J250" s="2" t="s">
        <v>19</v>
      </c>
      <c r="K250" s="2" t="s">
        <v>20</v>
      </c>
      <c r="L250" s="6" t="s">
        <v>951</v>
      </c>
    </row>
    <row r="251" customFormat="false" ht="14.9" hidden="false" customHeight="true" outlineLevel="0" collapsed="false">
      <c r="A251" s="3" t="str">
        <f aca="false">HYPERLINK("https://www.fabsurplus.com/sdi_catalog/salesItemDetails.do?id=80273")</f>
        <v>https://www.fabsurplus.com/sdi_catalog/salesItemDetails.do?id=80273</v>
      </c>
      <c r="B251" s="3" t="s">
        <v>952</v>
      </c>
      <c r="C251" s="3" t="s">
        <v>928</v>
      </c>
      <c r="D251" s="3" t="s">
        <v>953</v>
      </c>
      <c r="E251" s="3" t="s">
        <v>954</v>
      </c>
      <c r="F251" s="3" t="s">
        <v>47</v>
      </c>
      <c r="G251" s="3" t="s">
        <v>26</v>
      </c>
      <c r="H251" s="3" t="s">
        <v>27</v>
      </c>
      <c r="I251" s="4" t="n">
        <v>36251</v>
      </c>
      <c r="J251" s="3" t="s">
        <v>19</v>
      </c>
      <c r="K251" s="3" t="s">
        <v>20</v>
      </c>
      <c r="L251" s="5" t="s">
        <v>955</v>
      </c>
    </row>
    <row r="252" customFormat="false" ht="14.9" hidden="false" customHeight="true" outlineLevel="0" collapsed="false">
      <c r="A252" s="2" t="str">
        <f aca="false">HYPERLINK("https://www.fabsurplus.com/sdi_catalog/salesItemDetails.do?id=80274")</f>
        <v>https://www.fabsurplus.com/sdi_catalog/salesItemDetails.do?id=80274</v>
      </c>
      <c r="B252" s="2" t="s">
        <v>956</v>
      </c>
      <c r="C252" s="2" t="s">
        <v>928</v>
      </c>
      <c r="D252" s="2" t="s">
        <v>957</v>
      </c>
      <c r="E252" s="2" t="s">
        <v>958</v>
      </c>
      <c r="F252" s="2" t="s">
        <v>16</v>
      </c>
      <c r="G252" s="2"/>
      <c r="H252" s="2" t="s">
        <v>36</v>
      </c>
      <c r="I252" s="7" t="n">
        <v>36434</v>
      </c>
      <c r="J252" s="2" t="s">
        <v>19</v>
      </c>
      <c r="K252" s="2" t="s">
        <v>20</v>
      </c>
      <c r="L252" s="2" t="s">
        <v>959</v>
      </c>
    </row>
    <row r="253" customFormat="false" ht="14.9" hidden="false" customHeight="true" outlineLevel="0" collapsed="false">
      <c r="A253" s="3" t="str">
        <f aca="false">HYPERLINK("https://www.fabsurplus.com/sdi_catalog/salesItemDetails.do?id=80311")</f>
        <v>https://www.fabsurplus.com/sdi_catalog/salesItemDetails.do?id=80311</v>
      </c>
      <c r="B253" s="3" t="s">
        <v>960</v>
      </c>
      <c r="C253" s="3" t="s">
        <v>928</v>
      </c>
      <c r="D253" s="3" t="s">
        <v>961</v>
      </c>
      <c r="E253" s="3" t="s">
        <v>962</v>
      </c>
      <c r="F253" s="3" t="s">
        <v>963</v>
      </c>
      <c r="G253" s="3"/>
      <c r="H253" s="3" t="s">
        <v>27</v>
      </c>
      <c r="I253" s="4" t="n">
        <v>36161</v>
      </c>
      <c r="J253" s="3" t="s">
        <v>19</v>
      </c>
      <c r="K253" s="3" t="s">
        <v>20</v>
      </c>
      <c r="L253" s="5" t="s">
        <v>964</v>
      </c>
    </row>
    <row r="254" customFormat="false" ht="14.9" hidden="false" customHeight="true" outlineLevel="0" collapsed="false">
      <c r="A254" s="2" t="str">
        <f aca="false">HYPERLINK("https://www.fabsurplus.com/sdi_catalog/salesItemDetails.do?id=80312")</f>
        <v>https://www.fabsurplus.com/sdi_catalog/salesItemDetails.do?id=80312</v>
      </c>
      <c r="B254" s="2" t="s">
        <v>965</v>
      </c>
      <c r="C254" s="2" t="s">
        <v>928</v>
      </c>
      <c r="D254" s="2" t="s">
        <v>966</v>
      </c>
      <c r="E254" s="2" t="s">
        <v>967</v>
      </c>
      <c r="F254" s="2" t="s">
        <v>968</v>
      </c>
      <c r="G254" s="2" t="s">
        <v>26</v>
      </c>
      <c r="H254" s="2" t="s">
        <v>36</v>
      </c>
      <c r="I254" s="7" t="n">
        <v>36161</v>
      </c>
      <c r="J254" s="2" t="s">
        <v>19</v>
      </c>
      <c r="K254" s="2" t="s">
        <v>20</v>
      </c>
      <c r="L254" s="6" t="s">
        <v>969</v>
      </c>
    </row>
    <row r="255" customFormat="false" ht="14.9" hidden="false" customHeight="true" outlineLevel="0" collapsed="false">
      <c r="A255" s="3" t="str">
        <f aca="false">HYPERLINK("https://www.fabsurplus.com/sdi_catalog/salesItemDetails.do?id=80313")</f>
        <v>https://www.fabsurplus.com/sdi_catalog/salesItemDetails.do?id=80313</v>
      </c>
      <c r="B255" s="3" t="s">
        <v>970</v>
      </c>
      <c r="C255" s="3" t="s">
        <v>928</v>
      </c>
      <c r="D255" s="3" t="s">
        <v>971</v>
      </c>
      <c r="E255" s="3" t="s">
        <v>967</v>
      </c>
      <c r="F255" s="3" t="s">
        <v>16</v>
      </c>
      <c r="G255" s="3"/>
      <c r="H255" s="3"/>
      <c r="I255" s="4" t="n">
        <v>36161</v>
      </c>
      <c r="J255" s="3" t="s">
        <v>19</v>
      </c>
      <c r="K255" s="3"/>
      <c r="L255" s="3"/>
    </row>
    <row r="256" customFormat="false" ht="14.9" hidden="false" customHeight="true" outlineLevel="0" collapsed="false">
      <c r="A256" s="2" t="str">
        <f aca="false">HYPERLINK("https://www.fabsurplus.com/sdi_catalog/salesItemDetails.do?id=80314")</f>
        <v>https://www.fabsurplus.com/sdi_catalog/salesItemDetails.do?id=80314</v>
      </c>
      <c r="B256" s="2" t="s">
        <v>972</v>
      </c>
      <c r="C256" s="2" t="s">
        <v>928</v>
      </c>
      <c r="D256" s="2" t="s">
        <v>973</v>
      </c>
      <c r="E256" s="2" t="s">
        <v>974</v>
      </c>
      <c r="F256" s="2" t="s">
        <v>126</v>
      </c>
      <c r="G256" s="2" t="s">
        <v>26</v>
      </c>
      <c r="H256" s="2" t="s">
        <v>27</v>
      </c>
      <c r="I256" s="7" t="n">
        <v>36161</v>
      </c>
      <c r="J256" s="2" t="s">
        <v>19</v>
      </c>
      <c r="K256" s="2" t="s">
        <v>20</v>
      </c>
      <c r="L256" s="6" t="s">
        <v>975</v>
      </c>
    </row>
    <row r="257" customFormat="false" ht="14.9" hidden="false" customHeight="true" outlineLevel="0" collapsed="false">
      <c r="A257" s="3" t="str">
        <f aca="false">HYPERLINK("https://www.fabsurplus.com/sdi_catalog/salesItemDetails.do?id=80316")</f>
        <v>https://www.fabsurplus.com/sdi_catalog/salesItemDetails.do?id=80316</v>
      </c>
      <c r="B257" s="3" t="s">
        <v>976</v>
      </c>
      <c r="C257" s="3" t="s">
        <v>928</v>
      </c>
      <c r="D257" s="3" t="s">
        <v>977</v>
      </c>
      <c r="E257" s="3" t="s">
        <v>978</v>
      </c>
      <c r="F257" s="3" t="s">
        <v>47</v>
      </c>
      <c r="G257" s="3"/>
      <c r="H257" s="3" t="s">
        <v>27</v>
      </c>
      <c r="I257" s="4" t="n">
        <v>36161</v>
      </c>
      <c r="J257" s="3" t="s">
        <v>19</v>
      </c>
      <c r="K257" s="3" t="s">
        <v>20</v>
      </c>
      <c r="L257" s="5" t="s">
        <v>979</v>
      </c>
    </row>
    <row r="258" customFormat="false" ht="14.9" hidden="false" customHeight="true" outlineLevel="0" collapsed="false">
      <c r="A258" s="2" t="str">
        <f aca="false">HYPERLINK("https://www.fabsurplus.com/sdi_catalog/salesItemDetails.do?id=80317")</f>
        <v>https://www.fabsurplus.com/sdi_catalog/salesItemDetails.do?id=80317</v>
      </c>
      <c r="B258" s="2" t="s">
        <v>980</v>
      </c>
      <c r="C258" s="2" t="s">
        <v>928</v>
      </c>
      <c r="D258" s="2" t="s">
        <v>981</v>
      </c>
      <c r="E258" s="2" t="s">
        <v>982</v>
      </c>
      <c r="F258" s="2" t="s">
        <v>72</v>
      </c>
      <c r="G258" s="2" t="s">
        <v>26</v>
      </c>
      <c r="H258" s="2" t="s">
        <v>36</v>
      </c>
      <c r="I258" s="2"/>
      <c r="J258" s="2" t="s">
        <v>19</v>
      </c>
      <c r="K258" s="2" t="s">
        <v>20</v>
      </c>
      <c r="L258" s="6" t="s">
        <v>983</v>
      </c>
    </row>
    <row r="259" customFormat="false" ht="14.9" hidden="false" customHeight="true" outlineLevel="0" collapsed="false">
      <c r="A259" s="3" t="str">
        <f aca="false">HYPERLINK("https://www.fabsurplus.com/sdi_catalog/salesItemDetails.do?id=80318")</f>
        <v>https://www.fabsurplus.com/sdi_catalog/salesItemDetails.do?id=80318</v>
      </c>
      <c r="B259" s="3" t="s">
        <v>984</v>
      </c>
      <c r="C259" s="3" t="s">
        <v>928</v>
      </c>
      <c r="D259" s="3" t="s">
        <v>985</v>
      </c>
      <c r="E259" s="3" t="s">
        <v>986</v>
      </c>
      <c r="F259" s="3" t="s">
        <v>16</v>
      </c>
      <c r="G259" s="3" t="s">
        <v>26</v>
      </c>
      <c r="H259" s="3" t="s">
        <v>36</v>
      </c>
      <c r="I259" s="4" t="n">
        <v>35582</v>
      </c>
      <c r="J259" s="3" t="s">
        <v>19</v>
      </c>
      <c r="K259" s="3" t="s">
        <v>20</v>
      </c>
      <c r="L259" s="5" t="s">
        <v>987</v>
      </c>
    </row>
    <row r="260" customFormat="false" ht="14.9" hidden="false" customHeight="true" outlineLevel="0" collapsed="false">
      <c r="A260" s="2" t="str">
        <f aca="false">HYPERLINK("https://www.fabsurplus.com/sdi_catalog/salesItemDetails.do?id=80320")</f>
        <v>https://www.fabsurplus.com/sdi_catalog/salesItemDetails.do?id=80320</v>
      </c>
      <c r="B260" s="2" t="s">
        <v>988</v>
      </c>
      <c r="C260" s="2" t="s">
        <v>928</v>
      </c>
      <c r="D260" s="2" t="s">
        <v>989</v>
      </c>
      <c r="E260" s="2" t="s">
        <v>990</v>
      </c>
      <c r="F260" s="2" t="s">
        <v>16</v>
      </c>
      <c r="G260" s="2"/>
      <c r="H260" s="2" t="s">
        <v>27</v>
      </c>
      <c r="I260" s="7" t="n">
        <v>36161</v>
      </c>
      <c r="J260" s="2" t="s">
        <v>19</v>
      </c>
      <c r="K260" s="2" t="s">
        <v>20</v>
      </c>
      <c r="L260" s="6" t="s">
        <v>991</v>
      </c>
    </row>
    <row r="261" customFormat="false" ht="14.9" hidden="false" customHeight="true" outlineLevel="0" collapsed="false">
      <c r="A261" s="3" t="str">
        <f aca="false">HYPERLINK("https://www.fabsurplus.com/sdi_catalog/salesItemDetails.do?id=81829")</f>
        <v>https://www.fabsurplus.com/sdi_catalog/salesItemDetails.do?id=81829</v>
      </c>
      <c r="B261" s="3" t="s">
        <v>992</v>
      </c>
      <c r="C261" s="3" t="s">
        <v>928</v>
      </c>
      <c r="D261" s="3" t="s">
        <v>993</v>
      </c>
      <c r="E261" s="3" t="s">
        <v>994</v>
      </c>
      <c r="F261" s="3" t="s">
        <v>16</v>
      </c>
      <c r="G261" s="3"/>
      <c r="H261" s="3" t="s">
        <v>27</v>
      </c>
      <c r="I261" s="4" t="n">
        <v>36312</v>
      </c>
      <c r="J261" s="3" t="s">
        <v>19</v>
      </c>
      <c r="K261" s="3" t="s">
        <v>20</v>
      </c>
      <c r="L261" s="5" t="s">
        <v>995</v>
      </c>
    </row>
    <row r="262" customFormat="false" ht="14.9" hidden="false" customHeight="true" outlineLevel="0" collapsed="false">
      <c r="A262" s="2" t="str">
        <f aca="false">HYPERLINK("https://www.fabsurplus.com/sdi_catalog/salesItemDetails.do?id=81864")</f>
        <v>https://www.fabsurplus.com/sdi_catalog/salesItemDetails.do?id=81864</v>
      </c>
      <c r="B262" s="2" t="s">
        <v>996</v>
      </c>
      <c r="C262" s="2" t="s">
        <v>928</v>
      </c>
      <c r="D262" s="2" t="s">
        <v>997</v>
      </c>
      <c r="E262" s="2" t="s">
        <v>998</v>
      </c>
      <c r="F262" s="2" t="s">
        <v>16</v>
      </c>
      <c r="G262" s="2" t="s">
        <v>26</v>
      </c>
      <c r="H262" s="2" t="s">
        <v>27</v>
      </c>
      <c r="I262" s="7" t="n">
        <v>36192</v>
      </c>
      <c r="J262" s="2" t="s">
        <v>19</v>
      </c>
      <c r="K262" s="2" t="s">
        <v>20</v>
      </c>
      <c r="L262" s="6" t="s">
        <v>999</v>
      </c>
    </row>
    <row r="263" customFormat="false" ht="14.9" hidden="false" customHeight="true" outlineLevel="0" collapsed="false">
      <c r="A263" s="3" t="str">
        <f aca="false">HYPERLINK("https://www.fabsurplus.com/sdi_catalog/salesItemDetails.do?id=81866")</f>
        <v>https://www.fabsurplus.com/sdi_catalog/salesItemDetails.do?id=81866</v>
      </c>
      <c r="B263" s="3" t="s">
        <v>1000</v>
      </c>
      <c r="C263" s="3" t="s">
        <v>928</v>
      </c>
      <c r="D263" s="3" t="s">
        <v>1001</v>
      </c>
      <c r="E263" s="3" t="s">
        <v>1002</v>
      </c>
      <c r="F263" s="3" t="s">
        <v>16</v>
      </c>
      <c r="G263" s="3" t="s">
        <v>26</v>
      </c>
      <c r="H263" s="3" t="s">
        <v>27</v>
      </c>
      <c r="I263" s="4" t="n">
        <v>39114</v>
      </c>
      <c r="J263" s="3" t="s">
        <v>19</v>
      </c>
      <c r="K263" s="3" t="s">
        <v>20</v>
      </c>
      <c r="L263" s="5" t="s">
        <v>1003</v>
      </c>
    </row>
    <row r="264" customFormat="false" ht="14.9" hidden="false" customHeight="true" outlineLevel="0" collapsed="false">
      <c r="A264" s="2" t="str">
        <f aca="false">HYPERLINK("https://www.fabsurplus.com/sdi_catalog/salesItemDetails.do?id=82168")</f>
        <v>https://www.fabsurplus.com/sdi_catalog/salesItemDetails.do?id=82168</v>
      </c>
      <c r="B264" s="2" t="s">
        <v>1004</v>
      </c>
      <c r="C264" s="2" t="s">
        <v>928</v>
      </c>
      <c r="D264" s="2" t="s">
        <v>1005</v>
      </c>
      <c r="E264" s="2" t="s">
        <v>1006</v>
      </c>
      <c r="F264" s="2" t="s">
        <v>16</v>
      </c>
      <c r="G264" s="2" t="s">
        <v>26</v>
      </c>
      <c r="H264" s="2" t="s">
        <v>27</v>
      </c>
      <c r="I264" s="7" t="n">
        <v>36342</v>
      </c>
      <c r="J264" s="2" t="s">
        <v>19</v>
      </c>
      <c r="K264" s="2" t="s">
        <v>20</v>
      </c>
      <c r="L264" s="6" t="s">
        <v>1007</v>
      </c>
    </row>
    <row r="265" customFormat="false" ht="14.9" hidden="false" customHeight="true" outlineLevel="0" collapsed="false">
      <c r="A265" s="3" t="str">
        <f aca="false">HYPERLINK("https://www.fabsurplus.com/sdi_catalog/salesItemDetails.do?id=83559")</f>
        <v>https://www.fabsurplus.com/sdi_catalog/salesItemDetails.do?id=83559</v>
      </c>
      <c r="B265" s="3" t="s">
        <v>1008</v>
      </c>
      <c r="C265" s="3" t="s">
        <v>928</v>
      </c>
      <c r="D265" s="3" t="s">
        <v>1009</v>
      </c>
      <c r="E265" s="3" t="s">
        <v>1010</v>
      </c>
      <c r="F265" s="3" t="s">
        <v>42</v>
      </c>
      <c r="G265" s="3" t="s">
        <v>26</v>
      </c>
      <c r="H265" s="3" t="s">
        <v>27</v>
      </c>
      <c r="I265" s="4" t="n">
        <v>36161</v>
      </c>
      <c r="J265" s="3" t="s">
        <v>19</v>
      </c>
      <c r="K265" s="3" t="s">
        <v>20</v>
      </c>
      <c r="L265" s="5" t="s">
        <v>1011</v>
      </c>
    </row>
    <row r="266" customFormat="false" ht="14.9" hidden="false" customHeight="true" outlineLevel="0" collapsed="false">
      <c r="A266" s="2" t="str">
        <f aca="false">HYPERLINK("https://www.fabsurplus.com/sdi_catalog/salesItemDetails.do?id=83631")</f>
        <v>https://www.fabsurplus.com/sdi_catalog/salesItemDetails.do?id=83631</v>
      </c>
      <c r="B266" s="2" t="s">
        <v>1012</v>
      </c>
      <c r="C266" s="2" t="s">
        <v>928</v>
      </c>
      <c r="D266" s="2" t="s">
        <v>1013</v>
      </c>
      <c r="E266" s="2" t="s">
        <v>1014</v>
      </c>
      <c r="F266" s="2" t="s">
        <v>16</v>
      </c>
      <c r="G266" s="2" t="s">
        <v>1015</v>
      </c>
      <c r="H266" s="2" t="s">
        <v>27</v>
      </c>
      <c r="I266" s="7" t="n">
        <v>35431</v>
      </c>
      <c r="J266" s="2" t="s">
        <v>19</v>
      </c>
      <c r="K266" s="2" t="s">
        <v>20</v>
      </c>
      <c r="L266" s="6" t="s">
        <v>1016</v>
      </c>
    </row>
    <row r="267" customFormat="false" ht="14.9" hidden="false" customHeight="true" outlineLevel="0" collapsed="false">
      <c r="A267" s="3" t="str">
        <f aca="false">HYPERLINK("https://www.fabsurplus.com/sdi_catalog/salesItemDetails.do?id=83819")</f>
        <v>https://www.fabsurplus.com/sdi_catalog/salesItemDetails.do?id=83819</v>
      </c>
      <c r="B267" s="3" t="s">
        <v>1017</v>
      </c>
      <c r="C267" s="3" t="s">
        <v>928</v>
      </c>
      <c r="D267" s="3" t="s">
        <v>1018</v>
      </c>
      <c r="E267" s="3" t="s">
        <v>1019</v>
      </c>
      <c r="F267" s="3" t="s">
        <v>16</v>
      </c>
      <c r="G267" s="3" t="s">
        <v>26</v>
      </c>
      <c r="H267" s="3" t="s">
        <v>27</v>
      </c>
      <c r="I267" s="4" t="n">
        <v>36161</v>
      </c>
      <c r="J267" s="3" t="s">
        <v>19</v>
      </c>
      <c r="K267" s="3" t="s">
        <v>20</v>
      </c>
      <c r="L267" s="5" t="s">
        <v>1020</v>
      </c>
    </row>
    <row r="268" customFormat="false" ht="14.9" hidden="false" customHeight="true" outlineLevel="0" collapsed="false">
      <c r="A268" s="2" t="str">
        <f aca="false">HYPERLINK("https://www.fabsurplus.com/sdi_catalog/salesItemDetails.do?id=84099")</f>
        <v>https://www.fabsurplus.com/sdi_catalog/salesItemDetails.do?id=84099</v>
      </c>
      <c r="B268" s="2" t="s">
        <v>1021</v>
      </c>
      <c r="C268" s="2" t="s">
        <v>928</v>
      </c>
      <c r="D268" s="2" t="s">
        <v>1022</v>
      </c>
      <c r="E268" s="2" t="s">
        <v>1023</v>
      </c>
      <c r="F268" s="2" t="s">
        <v>16</v>
      </c>
      <c r="G268" s="2" t="s">
        <v>26</v>
      </c>
      <c r="H268" s="2" t="s">
        <v>36</v>
      </c>
      <c r="I268" s="7" t="n">
        <v>36342</v>
      </c>
      <c r="J268" s="2" t="s">
        <v>19</v>
      </c>
      <c r="K268" s="2" t="s">
        <v>20</v>
      </c>
      <c r="L268" s="6" t="s">
        <v>1024</v>
      </c>
    </row>
    <row r="269" customFormat="false" ht="14.9" hidden="false" customHeight="true" outlineLevel="0" collapsed="false">
      <c r="A269" s="3" t="str">
        <f aca="false">HYPERLINK("https://www.fabsurplus.com/sdi_catalog/salesItemDetails.do?id=84278")</f>
        <v>https://www.fabsurplus.com/sdi_catalog/salesItemDetails.do?id=84278</v>
      </c>
      <c r="B269" s="3" t="s">
        <v>1025</v>
      </c>
      <c r="C269" s="3" t="s">
        <v>928</v>
      </c>
      <c r="D269" s="3" t="s">
        <v>1026</v>
      </c>
      <c r="E269" s="3" t="s">
        <v>1027</v>
      </c>
      <c r="F269" s="3" t="s">
        <v>47</v>
      </c>
      <c r="G269" s="3" t="s">
        <v>26</v>
      </c>
      <c r="H269" s="3" t="s">
        <v>27</v>
      </c>
      <c r="I269" s="4" t="n">
        <v>36161</v>
      </c>
      <c r="J269" s="3" t="s">
        <v>19</v>
      </c>
      <c r="K269" s="3" t="s">
        <v>20</v>
      </c>
      <c r="L269" s="5" t="s">
        <v>1028</v>
      </c>
    </row>
    <row r="270" customFormat="false" ht="14.9" hidden="false" customHeight="true" outlineLevel="0" collapsed="false">
      <c r="A270" s="2" t="str">
        <f aca="false">HYPERLINK("https://www.fabsurplus.com/sdi_catalog/salesItemDetails.do?id=84279")</f>
        <v>https://www.fabsurplus.com/sdi_catalog/salesItemDetails.do?id=84279</v>
      </c>
      <c r="B270" s="2" t="s">
        <v>1029</v>
      </c>
      <c r="C270" s="2" t="s">
        <v>928</v>
      </c>
      <c r="D270" s="2" t="s">
        <v>1030</v>
      </c>
      <c r="E270" s="2" t="s">
        <v>1031</v>
      </c>
      <c r="F270" s="2" t="s">
        <v>16</v>
      </c>
      <c r="G270" s="2" t="s">
        <v>26</v>
      </c>
      <c r="H270" s="2" t="s">
        <v>27</v>
      </c>
      <c r="I270" s="7" t="n">
        <v>36161</v>
      </c>
      <c r="J270" s="2" t="s">
        <v>19</v>
      </c>
      <c r="K270" s="2" t="s">
        <v>20</v>
      </c>
      <c r="L270" s="6" t="s">
        <v>1032</v>
      </c>
    </row>
    <row r="271" customFormat="false" ht="14.9" hidden="false" customHeight="true" outlineLevel="0" collapsed="false">
      <c r="A271" s="3" t="str">
        <f aca="false">HYPERLINK("https://www.fabsurplus.com/sdi_catalog/salesItemDetails.do?id=84280")</f>
        <v>https://www.fabsurplus.com/sdi_catalog/salesItemDetails.do?id=84280</v>
      </c>
      <c r="B271" s="3" t="s">
        <v>1033</v>
      </c>
      <c r="C271" s="3" t="s">
        <v>928</v>
      </c>
      <c r="D271" s="3" t="s">
        <v>1034</v>
      </c>
      <c r="E271" s="3" t="s">
        <v>1027</v>
      </c>
      <c r="F271" s="3" t="s">
        <v>16</v>
      </c>
      <c r="G271" s="3" t="s">
        <v>26</v>
      </c>
      <c r="H271" s="3" t="s">
        <v>27</v>
      </c>
      <c r="I271" s="4" t="n">
        <v>36161</v>
      </c>
      <c r="J271" s="3" t="s">
        <v>19</v>
      </c>
      <c r="K271" s="3" t="s">
        <v>20</v>
      </c>
      <c r="L271" s="5" t="s">
        <v>1035</v>
      </c>
    </row>
    <row r="272" customFormat="false" ht="14.9" hidden="false" customHeight="true" outlineLevel="0" collapsed="false">
      <c r="A272" s="2" t="str">
        <f aca="false">HYPERLINK("https://www.fabsurplus.com/sdi_catalog/salesItemDetails.do?id=84281")</f>
        <v>https://www.fabsurplus.com/sdi_catalog/salesItemDetails.do?id=84281</v>
      </c>
      <c r="B272" s="2" t="s">
        <v>1036</v>
      </c>
      <c r="C272" s="2" t="s">
        <v>928</v>
      </c>
      <c r="D272" s="2" t="s">
        <v>1037</v>
      </c>
      <c r="E272" s="2" t="s">
        <v>1038</v>
      </c>
      <c r="F272" s="2" t="s">
        <v>16</v>
      </c>
      <c r="G272" s="2"/>
      <c r="H272" s="2" t="s">
        <v>27</v>
      </c>
      <c r="I272" s="7" t="n">
        <v>36161</v>
      </c>
      <c r="J272" s="2" t="s">
        <v>19</v>
      </c>
      <c r="K272" s="2" t="s">
        <v>20</v>
      </c>
      <c r="L272" s="6" t="s">
        <v>1039</v>
      </c>
    </row>
    <row r="273" customFormat="false" ht="14.9" hidden="false" customHeight="true" outlineLevel="0" collapsed="false">
      <c r="A273" s="3" t="str">
        <f aca="false">HYPERLINK("https://www.fabsurplus.com/sdi_catalog/salesItemDetails.do?id=106924")</f>
        <v>https://www.fabsurplus.com/sdi_catalog/salesItemDetails.do?id=106924</v>
      </c>
      <c r="B273" s="3" t="s">
        <v>1040</v>
      </c>
      <c r="C273" s="3" t="s">
        <v>928</v>
      </c>
      <c r="D273" s="3" t="s">
        <v>1041</v>
      </c>
      <c r="E273" s="3" t="s">
        <v>967</v>
      </c>
      <c r="F273" s="3" t="s">
        <v>194</v>
      </c>
      <c r="G273" s="3" t="s">
        <v>534</v>
      </c>
      <c r="H273" s="3" t="s">
        <v>27</v>
      </c>
      <c r="I273" s="4" t="n">
        <v>36342</v>
      </c>
      <c r="J273" s="3" t="s">
        <v>19</v>
      </c>
      <c r="K273" s="3" t="s">
        <v>20</v>
      </c>
      <c r="L273" s="5" t="s">
        <v>1042</v>
      </c>
    </row>
    <row r="274" customFormat="false" ht="14.9" hidden="false" customHeight="true" outlineLevel="0" collapsed="false">
      <c r="A274" s="2" t="str">
        <f aca="false">HYPERLINK("https://www.fabsurplus.com/sdi_catalog/salesItemDetails.do?id=106925")</f>
        <v>https://www.fabsurplus.com/sdi_catalog/salesItemDetails.do?id=106925</v>
      </c>
      <c r="B274" s="2" t="s">
        <v>1043</v>
      </c>
      <c r="C274" s="2" t="s">
        <v>928</v>
      </c>
      <c r="D274" s="2" t="s">
        <v>1044</v>
      </c>
      <c r="E274" s="2" t="s">
        <v>1045</v>
      </c>
      <c r="F274" s="2" t="s">
        <v>47</v>
      </c>
      <c r="G274" s="2" t="s">
        <v>17</v>
      </c>
      <c r="H274" s="2" t="s">
        <v>27</v>
      </c>
      <c r="I274" s="7" t="n">
        <v>36008</v>
      </c>
      <c r="J274" s="2" t="s">
        <v>19</v>
      </c>
      <c r="K274" s="2" t="s">
        <v>20</v>
      </c>
      <c r="L274" s="6" t="s">
        <v>1046</v>
      </c>
    </row>
    <row r="275" customFormat="false" ht="14.9" hidden="false" customHeight="true" outlineLevel="0" collapsed="false">
      <c r="A275" s="3" t="str">
        <f aca="false">HYPERLINK("https://www.fabsurplus.com/sdi_catalog/salesItemDetails.do?id=106926")</f>
        <v>https://www.fabsurplus.com/sdi_catalog/salesItemDetails.do?id=106926</v>
      </c>
      <c r="B275" s="3" t="s">
        <v>1047</v>
      </c>
      <c r="C275" s="3" t="s">
        <v>928</v>
      </c>
      <c r="D275" s="3" t="s">
        <v>1048</v>
      </c>
      <c r="E275" s="3" t="s">
        <v>990</v>
      </c>
      <c r="F275" s="3" t="s">
        <v>16</v>
      </c>
      <c r="G275" s="3" t="s">
        <v>26</v>
      </c>
      <c r="H275" s="3" t="s">
        <v>27</v>
      </c>
      <c r="I275" s="4" t="n">
        <v>36161</v>
      </c>
      <c r="J275" s="3" t="s">
        <v>19</v>
      </c>
      <c r="K275" s="3" t="s">
        <v>20</v>
      </c>
      <c r="L275" s="5" t="s">
        <v>1049</v>
      </c>
    </row>
    <row r="276" customFormat="false" ht="14.9" hidden="false" customHeight="true" outlineLevel="0" collapsed="false">
      <c r="A276" s="2" t="str">
        <f aca="false">HYPERLINK("https://www.fabsurplus.com/sdi_catalog/salesItemDetails.do?id=106927")</f>
        <v>https://www.fabsurplus.com/sdi_catalog/salesItemDetails.do?id=106927</v>
      </c>
      <c r="B276" s="2" t="s">
        <v>1050</v>
      </c>
      <c r="C276" s="2" t="s">
        <v>928</v>
      </c>
      <c r="D276" s="2" t="s">
        <v>981</v>
      </c>
      <c r="E276" s="2" t="s">
        <v>1051</v>
      </c>
      <c r="F276" s="2" t="s">
        <v>136</v>
      </c>
      <c r="G276" s="2" t="s">
        <v>26</v>
      </c>
      <c r="H276" s="2" t="s">
        <v>27</v>
      </c>
      <c r="I276" s="2"/>
      <c r="J276" s="2" t="s">
        <v>19</v>
      </c>
      <c r="K276" s="2" t="s">
        <v>20</v>
      </c>
      <c r="L276" s="6" t="s">
        <v>1052</v>
      </c>
    </row>
    <row r="277" customFormat="false" ht="14.9" hidden="false" customHeight="true" outlineLevel="0" collapsed="false">
      <c r="A277" s="3" t="str">
        <f aca="false">HYPERLINK("https://www.fabsurplus.com/sdi_catalog/salesItemDetails.do?id=106928")</f>
        <v>https://www.fabsurplus.com/sdi_catalog/salesItemDetails.do?id=106928</v>
      </c>
      <c r="B277" s="3" t="s">
        <v>1053</v>
      </c>
      <c r="C277" s="3" t="s">
        <v>1054</v>
      </c>
      <c r="D277" s="3" t="s">
        <v>1055</v>
      </c>
      <c r="E277" s="3" t="s">
        <v>1056</v>
      </c>
      <c r="F277" s="3" t="s">
        <v>47</v>
      </c>
      <c r="G277" s="3" t="s">
        <v>26</v>
      </c>
      <c r="H277" s="3" t="s">
        <v>27</v>
      </c>
      <c r="I277" s="4" t="n">
        <v>36161</v>
      </c>
      <c r="J277" s="3" t="s">
        <v>19</v>
      </c>
      <c r="K277" s="3" t="s">
        <v>20</v>
      </c>
      <c r="L277" s="5" t="s">
        <v>1057</v>
      </c>
    </row>
    <row r="278" customFormat="false" ht="14.9" hidden="false" customHeight="true" outlineLevel="0" collapsed="false">
      <c r="A278" s="2" t="str">
        <f aca="false">HYPERLINK("https://www.fabsurplus.com/sdi_catalog/salesItemDetails.do?id=106929")</f>
        <v>https://www.fabsurplus.com/sdi_catalog/salesItemDetails.do?id=106929</v>
      </c>
      <c r="B278" s="2" t="s">
        <v>1058</v>
      </c>
      <c r="C278" s="2" t="s">
        <v>928</v>
      </c>
      <c r="D278" s="2" t="s">
        <v>1059</v>
      </c>
      <c r="E278" s="2" t="s">
        <v>1060</v>
      </c>
      <c r="F278" s="2" t="s">
        <v>47</v>
      </c>
      <c r="G278" s="2" t="s">
        <v>26</v>
      </c>
      <c r="H278" s="2" t="s">
        <v>27</v>
      </c>
      <c r="I278" s="7" t="n">
        <v>36161</v>
      </c>
      <c r="J278" s="2" t="s">
        <v>19</v>
      </c>
      <c r="K278" s="2" t="s">
        <v>20</v>
      </c>
      <c r="L278" s="6" t="s">
        <v>1061</v>
      </c>
    </row>
    <row r="279" customFormat="false" ht="14.9" hidden="false" customHeight="true" outlineLevel="0" collapsed="false">
      <c r="A279" s="3" t="str">
        <f aca="false">HYPERLINK("https://www.fabsurplus.com/sdi_catalog/salesItemDetails.do?id=106930")</f>
        <v>https://www.fabsurplus.com/sdi_catalog/salesItemDetails.do?id=106930</v>
      </c>
      <c r="B279" s="3" t="s">
        <v>1062</v>
      </c>
      <c r="C279" s="3" t="s">
        <v>928</v>
      </c>
      <c r="D279" s="3" t="s">
        <v>985</v>
      </c>
      <c r="E279" s="3" t="s">
        <v>1063</v>
      </c>
      <c r="F279" s="3" t="s">
        <v>16</v>
      </c>
      <c r="G279" s="3" t="s">
        <v>26</v>
      </c>
      <c r="H279" s="3" t="s">
        <v>27</v>
      </c>
      <c r="I279" s="4" t="n">
        <v>36312</v>
      </c>
      <c r="J279" s="3" t="s">
        <v>19</v>
      </c>
      <c r="K279" s="3"/>
      <c r="L279" s="3" t="s">
        <v>1064</v>
      </c>
    </row>
    <row r="280" customFormat="false" ht="14.9" hidden="false" customHeight="true" outlineLevel="0" collapsed="false">
      <c r="A280" s="2" t="str">
        <f aca="false">HYPERLINK("https://www.fabsurplus.com/sdi_catalog/salesItemDetails.do?id=106931")</f>
        <v>https://www.fabsurplus.com/sdi_catalog/salesItemDetails.do?id=106931</v>
      </c>
      <c r="B280" s="2" t="s">
        <v>1065</v>
      </c>
      <c r="C280" s="2" t="s">
        <v>928</v>
      </c>
      <c r="D280" s="2" t="s">
        <v>957</v>
      </c>
      <c r="E280" s="2" t="s">
        <v>998</v>
      </c>
      <c r="F280" s="2" t="s">
        <v>16</v>
      </c>
      <c r="G280" s="2" t="s">
        <v>17</v>
      </c>
      <c r="H280" s="2" t="s">
        <v>36</v>
      </c>
      <c r="I280" s="7" t="n">
        <v>36434</v>
      </c>
      <c r="J280" s="2" t="s">
        <v>19</v>
      </c>
      <c r="K280" s="2" t="s">
        <v>20</v>
      </c>
      <c r="L280" s="2" t="s">
        <v>959</v>
      </c>
    </row>
    <row r="281" customFormat="false" ht="14.9" hidden="false" customHeight="true" outlineLevel="0" collapsed="false">
      <c r="A281" s="3" t="str">
        <f aca="false">HYPERLINK("https://www.fabsurplus.com/sdi_catalog/salesItemDetails.do?id=106932")</f>
        <v>https://www.fabsurplus.com/sdi_catalog/salesItemDetails.do?id=106932</v>
      </c>
      <c r="B281" s="3" t="s">
        <v>1066</v>
      </c>
      <c r="C281" s="3" t="s">
        <v>928</v>
      </c>
      <c r="D281" s="3" t="s">
        <v>1067</v>
      </c>
      <c r="E281" s="3" t="s">
        <v>1068</v>
      </c>
      <c r="F281" s="3" t="s">
        <v>16</v>
      </c>
      <c r="G281" s="3" t="s">
        <v>534</v>
      </c>
      <c r="H281" s="3" t="s">
        <v>27</v>
      </c>
      <c r="I281" s="4" t="n">
        <v>36342</v>
      </c>
      <c r="J281" s="3" t="s">
        <v>19</v>
      </c>
      <c r="K281" s="3" t="s">
        <v>20</v>
      </c>
      <c r="L281" s="3"/>
    </row>
    <row r="282" customFormat="false" ht="14.9" hidden="false" customHeight="true" outlineLevel="0" collapsed="false">
      <c r="A282" s="2" t="str">
        <f aca="false">HYPERLINK("https://www.fabsurplus.com/sdi_catalog/salesItemDetails.do?id=106933")</f>
        <v>https://www.fabsurplus.com/sdi_catalog/salesItemDetails.do?id=106933</v>
      </c>
      <c r="B282" s="2" t="s">
        <v>1069</v>
      </c>
      <c r="C282" s="2" t="s">
        <v>928</v>
      </c>
      <c r="D282" s="2" t="s">
        <v>941</v>
      </c>
      <c r="E282" s="2" t="s">
        <v>1070</v>
      </c>
      <c r="F282" s="2" t="s">
        <v>16</v>
      </c>
      <c r="G282" s="2" t="s">
        <v>26</v>
      </c>
      <c r="H282" s="2" t="s">
        <v>27</v>
      </c>
      <c r="I282" s="7" t="n">
        <v>36342</v>
      </c>
      <c r="J282" s="2" t="s">
        <v>19</v>
      </c>
      <c r="K282" s="2" t="s">
        <v>20</v>
      </c>
      <c r="L282" s="6" t="s">
        <v>1071</v>
      </c>
    </row>
    <row r="283" customFormat="false" ht="14.9" hidden="false" customHeight="true" outlineLevel="0" collapsed="false">
      <c r="A283" s="3" t="str">
        <f aca="false">HYPERLINK("https://www.fabsurplus.com/sdi_catalog/salesItemDetails.do?id=106934")</f>
        <v>https://www.fabsurplus.com/sdi_catalog/salesItemDetails.do?id=106934</v>
      </c>
      <c r="B283" s="3" t="s">
        <v>1072</v>
      </c>
      <c r="C283" s="3" t="s">
        <v>928</v>
      </c>
      <c r="D283" s="3" t="s">
        <v>945</v>
      </c>
      <c r="E283" s="3" t="s">
        <v>946</v>
      </c>
      <c r="F283" s="3" t="s">
        <v>16</v>
      </c>
      <c r="G283" s="3" t="s">
        <v>26</v>
      </c>
      <c r="H283" s="3" t="s">
        <v>27</v>
      </c>
      <c r="I283" s="4" t="n">
        <v>36342</v>
      </c>
      <c r="J283" s="3" t="s">
        <v>19</v>
      </c>
      <c r="K283" s="3" t="s">
        <v>20</v>
      </c>
      <c r="L283" s="3" t="s">
        <v>1073</v>
      </c>
    </row>
    <row r="284" customFormat="false" ht="14.9" hidden="false" customHeight="true" outlineLevel="0" collapsed="false">
      <c r="A284" s="2" t="str">
        <f aca="false">HYPERLINK("https://www.fabsurplus.com/sdi_catalog/salesItemDetails.do?id=106935")</f>
        <v>https://www.fabsurplus.com/sdi_catalog/salesItemDetails.do?id=106935</v>
      </c>
      <c r="B284" s="2" t="s">
        <v>1074</v>
      </c>
      <c r="C284" s="2" t="s">
        <v>928</v>
      </c>
      <c r="D284" s="2" t="s">
        <v>949</v>
      </c>
      <c r="E284" s="2" t="s">
        <v>950</v>
      </c>
      <c r="F284" s="2" t="s">
        <v>47</v>
      </c>
      <c r="G284" s="2" t="s">
        <v>26</v>
      </c>
      <c r="H284" s="2" t="s">
        <v>27</v>
      </c>
      <c r="I284" s="7" t="n">
        <v>36281</v>
      </c>
      <c r="J284" s="2" t="s">
        <v>19</v>
      </c>
      <c r="K284" s="2" t="s">
        <v>20</v>
      </c>
      <c r="L284" s="2" t="s">
        <v>1075</v>
      </c>
    </row>
    <row r="285" customFormat="false" ht="14.9" hidden="false" customHeight="true" outlineLevel="0" collapsed="false">
      <c r="A285" s="3" t="str">
        <f aca="false">HYPERLINK("https://www.fabsurplus.com/sdi_catalog/salesItemDetails.do?id=106936")</f>
        <v>https://www.fabsurplus.com/sdi_catalog/salesItemDetails.do?id=106936</v>
      </c>
      <c r="B285" s="3" t="s">
        <v>1076</v>
      </c>
      <c r="C285" s="3" t="s">
        <v>928</v>
      </c>
      <c r="D285" s="3" t="s">
        <v>1077</v>
      </c>
      <c r="E285" s="3" t="s">
        <v>954</v>
      </c>
      <c r="F285" s="3" t="s">
        <v>47</v>
      </c>
      <c r="G285" s="3" t="s">
        <v>26</v>
      </c>
      <c r="H285" s="3" t="s">
        <v>27</v>
      </c>
      <c r="I285" s="4" t="n">
        <v>36251</v>
      </c>
      <c r="J285" s="3" t="s">
        <v>19</v>
      </c>
      <c r="K285" s="3" t="s">
        <v>20</v>
      </c>
      <c r="L285" s="3" t="s">
        <v>1078</v>
      </c>
    </row>
    <row r="286" customFormat="false" ht="14.9" hidden="false" customHeight="true" outlineLevel="0" collapsed="false">
      <c r="A286" s="2" t="str">
        <f aca="false">HYPERLINK("https://www.fabsurplus.com/sdi_catalog/salesItemDetails.do?id=106937")</f>
        <v>https://www.fabsurplus.com/sdi_catalog/salesItemDetails.do?id=106937</v>
      </c>
      <c r="B286" s="2" t="s">
        <v>1079</v>
      </c>
      <c r="C286" s="2" t="s">
        <v>928</v>
      </c>
      <c r="D286" s="2" t="s">
        <v>1080</v>
      </c>
      <c r="E286" s="2" t="s">
        <v>1081</v>
      </c>
      <c r="F286" s="2" t="s">
        <v>42</v>
      </c>
      <c r="G286" s="2" t="s">
        <v>26</v>
      </c>
      <c r="H286" s="2" t="s">
        <v>27</v>
      </c>
      <c r="I286" s="7" t="n">
        <v>36161</v>
      </c>
      <c r="J286" s="2" t="s">
        <v>19</v>
      </c>
      <c r="K286" s="2" t="s">
        <v>20</v>
      </c>
      <c r="L286" s="6" t="s">
        <v>1082</v>
      </c>
    </row>
    <row r="287" customFormat="false" ht="14.9" hidden="false" customHeight="true" outlineLevel="0" collapsed="false">
      <c r="A287" s="3" t="str">
        <f aca="false">HYPERLINK("https://www.fabsurplus.com/sdi_catalog/salesItemDetails.do?id=106938")</f>
        <v>https://www.fabsurplus.com/sdi_catalog/salesItemDetails.do?id=106938</v>
      </c>
      <c r="B287" s="3" t="s">
        <v>1083</v>
      </c>
      <c r="C287" s="3" t="s">
        <v>928</v>
      </c>
      <c r="D287" s="3" t="s">
        <v>961</v>
      </c>
      <c r="E287" s="3" t="s">
        <v>1084</v>
      </c>
      <c r="F287" s="3" t="s">
        <v>126</v>
      </c>
      <c r="G287" s="3" t="s">
        <v>26</v>
      </c>
      <c r="H287" s="3" t="s">
        <v>27</v>
      </c>
      <c r="I287" s="4" t="n">
        <v>36161</v>
      </c>
      <c r="J287" s="3" t="s">
        <v>19</v>
      </c>
      <c r="K287" s="3" t="s">
        <v>20</v>
      </c>
      <c r="L287" s="3" t="s">
        <v>1085</v>
      </c>
    </row>
    <row r="288" customFormat="false" ht="14.9" hidden="false" customHeight="true" outlineLevel="0" collapsed="false">
      <c r="A288" s="2" t="str">
        <f aca="false">HYPERLINK("https://www.fabsurplus.com/sdi_catalog/salesItemDetails.do?id=106939")</f>
        <v>https://www.fabsurplus.com/sdi_catalog/salesItemDetails.do?id=106939</v>
      </c>
      <c r="B288" s="2" t="s">
        <v>1086</v>
      </c>
      <c r="C288" s="2" t="s">
        <v>928</v>
      </c>
      <c r="D288" s="2" t="s">
        <v>1087</v>
      </c>
      <c r="E288" s="2" t="s">
        <v>1088</v>
      </c>
      <c r="F288" s="2" t="s">
        <v>16</v>
      </c>
      <c r="G288" s="2" t="s">
        <v>26</v>
      </c>
      <c r="H288" s="2" t="s">
        <v>27</v>
      </c>
      <c r="I288" s="7" t="n">
        <v>38657</v>
      </c>
      <c r="J288" s="2" t="s">
        <v>19</v>
      </c>
      <c r="K288" s="2" t="s">
        <v>20</v>
      </c>
      <c r="L288" s="6" t="s">
        <v>1089</v>
      </c>
    </row>
    <row r="289" customFormat="false" ht="14.9" hidden="false" customHeight="true" outlineLevel="0" collapsed="false">
      <c r="A289" s="3" t="str">
        <f aca="false">HYPERLINK("https://www.fabsurplus.com/sdi_catalog/salesItemDetails.do?id=106940")</f>
        <v>https://www.fabsurplus.com/sdi_catalog/salesItemDetails.do?id=106940</v>
      </c>
      <c r="B289" s="3" t="s">
        <v>1090</v>
      </c>
      <c r="C289" s="3" t="s">
        <v>928</v>
      </c>
      <c r="D289" s="3" t="s">
        <v>1037</v>
      </c>
      <c r="E289" s="3" t="s">
        <v>1091</v>
      </c>
      <c r="F289" s="3" t="s">
        <v>16</v>
      </c>
      <c r="G289" s="3" t="s">
        <v>26</v>
      </c>
      <c r="H289" s="3" t="s">
        <v>27</v>
      </c>
      <c r="I289" s="4" t="n">
        <v>36342</v>
      </c>
      <c r="J289" s="3" t="s">
        <v>19</v>
      </c>
      <c r="K289" s="3" t="s">
        <v>20</v>
      </c>
      <c r="L289" s="5" t="s">
        <v>1092</v>
      </c>
    </row>
    <row r="290" customFormat="false" ht="14.9" hidden="false" customHeight="true" outlineLevel="0" collapsed="false">
      <c r="A290" s="2" t="str">
        <f aca="false">HYPERLINK("https://www.fabsurplus.com/sdi_catalog/salesItemDetails.do?id=54562")</f>
        <v>https://www.fabsurplus.com/sdi_catalog/salesItemDetails.do?id=54562</v>
      </c>
      <c r="B290" s="2" t="s">
        <v>1093</v>
      </c>
      <c r="C290" s="2" t="s">
        <v>1094</v>
      </c>
      <c r="D290" s="2" t="s">
        <v>1095</v>
      </c>
      <c r="E290" s="2" t="s">
        <v>1096</v>
      </c>
      <c r="F290" s="2" t="s">
        <v>16</v>
      </c>
      <c r="G290" s="2" t="s">
        <v>1097</v>
      </c>
      <c r="H290" s="2" t="s">
        <v>27</v>
      </c>
      <c r="I290" s="7" t="n">
        <v>35581.9166666667</v>
      </c>
      <c r="J290" s="2" t="s">
        <v>19</v>
      </c>
      <c r="K290" s="2" t="s">
        <v>20</v>
      </c>
      <c r="L290" s="2" t="s">
        <v>1098</v>
      </c>
    </row>
    <row r="291" customFormat="false" ht="14.9" hidden="false" customHeight="true" outlineLevel="0" collapsed="false">
      <c r="A291" s="3" t="str">
        <f aca="false">HYPERLINK("https://www.fabsurplus.com/sdi_catalog/salesItemDetails.do?id=69855")</f>
        <v>https://www.fabsurplus.com/sdi_catalog/salesItemDetails.do?id=69855</v>
      </c>
      <c r="B291" s="3" t="s">
        <v>1099</v>
      </c>
      <c r="C291" s="3" t="s">
        <v>1100</v>
      </c>
      <c r="D291" s="3" t="s">
        <v>1101</v>
      </c>
      <c r="E291" s="3" t="s">
        <v>1096</v>
      </c>
      <c r="F291" s="3" t="s">
        <v>16</v>
      </c>
      <c r="G291" s="3" t="s">
        <v>1102</v>
      </c>
      <c r="H291" s="3" t="s">
        <v>27</v>
      </c>
      <c r="I291" s="4" t="n">
        <v>35581.9166666667</v>
      </c>
      <c r="J291" s="3" t="s">
        <v>19</v>
      </c>
      <c r="K291" s="3" t="s">
        <v>20</v>
      </c>
      <c r="L291" s="5" t="s">
        <v>1103</v>
      </c>
    </row>
    <row r="292" customFormat="false" ht="14.9" hidden="false" customHeight="true" outlineLevel="0" collapsed="false">
      <c r="A292" s="2" t="str">
        <f aca="false">HYPERLINK("https://www.fabsurplus.com/sdi_catalog/salesItemDetails.do?id=83892")</f>
        <v>https://www.fabsurplus.com/sdi_catalog/salesItemDetails.do?id=83892</v>
      </c>
      <c r="B292" s="2" t="s">
        <v>1104</v>
      </c>
      <c r="C292" s="2" t="s">
        <v>1105</v>
      </c>
      <c r="D292" s="2" t="s">
        <v>1106</v>
      </c>
      <c r="E292" s="2" t="s">
        <v>1107</v>
      </c>
      <c r="F292" s="2" t="s">
        <v>42</v>
      </c>
      <c r="G292" s="2"/>
      <c r="H292" s="2" t="s">
        <v>18</v>
      </c>
      <c r="I292" s="2"/>
      <c r="J292" s="2" t="s">
        <v>19</v>
      </c>
      <c r="K292" s="2" t="s">
        <v>20</v>
      </c>
      <c r="L292" s="6" t="s">
        <v>1108</v>
      </c>
    </row>
    <row r="293" customFormat="false" ht="14.9" hidden="false" customHeight="true" outlineLevel="0" collapsed="false">
      <c r="A293" s="3" t="str">
        <f aca="false">HYPERLINK("https://www.fabsurplus.com/sdi_catalog/salesItemDetails.do?id=52159")</f>
        <v>https://www.fabsurplus.com/sdi_catalog/salesItemDetails.do?id=52159</v>
      </c>
      <c r="B293" s="3" t="s">
        <v>1109</v>
      </c>
      <c r="C293" s="3" t="s">
        <v>1110</v>
      </c>
      <c r="D293" s="3" t="s">
        <v>1111</v>
      </c>
      <c r="E293" s="3" t="s">
        <v>1112</v>
      </c>
      <c r="F293" s="3" t="s">
        <v>16</v>
      </c>
      <c r="G293" s="3" t="s">
        <v>534</v>
      </c>
      <c r="H293" s="3" t="s">
        <v>27</v>
      </c>
      <c r="I293" s="4" t="n">
        <v>35947</v>
      </c>
      <c r="J293" s="3" t="s">
        <v>19</v>
      </c>
      <c r="K293" s="3" t="s">
        <v>20</v>
      </c>
      <c r="L293" s="5" t="s">
        <v>1113</v>
      </c>
    </row>
    <row r="294" customFormat="false" ht="14.9" hidden="false" customHeight="true" outlineLevel="0" collapsed="false">
      <c r="A294" s="2" t="str">
        <f aca="false">HYPERLINK("https://www.fabsurplus.com/sdi_catalog/salesItemDetails.do?id=106018")</f>
        <v>https://www.fabsurplus.com/sdi_catalog/salesItemDetails.do?id=106018</v>
      </c>
      <c r="B294" s="2" t="s">
        <v>1114</v>
      </c>
      <c r="C294" s="2" t="s">
        <v>1110</v>
      </c>
      <c r="D294" s="2" t="s">
        <v>1115</v>
      </c>
      <c r="E294" s="2" t="s">
        <v>1116</v>
      </c>
      <c r="F294" s="2" t="s">
        <v>16</v>
      </c>
      <c r="G294" s="2" t="s">
        <v>26</v>
      </c>
      <c r="H294" s="2" t="s">
        <v>27</v>
      </c>
      <c r="I294" s="7" t="n">
        <v>35246.9166666667</v>
      </c>
      <c r="J294" s="2" t="s">
        <v>19</v>
      </c>
      <c r="K294" s="2" t="s">
        <v>20</v>
      </c>
      <c r="L294" s="6" t="s">
        <v>1117</v>
      </c>
    </row>
    <row r="295" customFormat="false" ht="14.9" hidden="false" customHeight="true" outlineLevel="0" collapsed="false">
      <c r="A295" s="3" t="str">
        <f aca="false">HYPERLINK("https://www.fabsurplus.com/sdi_catalog/salesItemDetails.do?id=69789")</f>
        <v>https://www.fabsurplus.com/sdi_catalog/salesItemDetails.do?id=69789</v>
      </c>
      <c r="B295" s="3" t="s">
        <v>1118</v>
      </c>
      <c r="C295" s="3" t="s">
        <v>1119</v>
      </c>
      <c r="D295" s="3" t="s">
        <v>1120</v>
      </c>
      <c r="E295" s="3" t="s">
        <v>1121</v>
      </c>
      <c r="F295" s="3" t="s">
        <v>16</v>
      </c>
      <c r="G295" s="3" t="s">
        <v>26</v>
      </c>
      <c r="H295" s="3" t="s">
        <v>27</v>
      </c>
      <c r="I295" s="3"/>
      <c r="J295" s="3" t="s">
        <v>19</v>
      </c>
      <c r="K295" s="3" t="s">
        <v>20</v>
      </c>
      <c r="L295" s="5" t="s">
        <v>1122</v>
      </c>
    </row>
    <row r="296" customFormat="false" ht="14.9" hidden="false" customHeight="true" outlineLevel="0" collapsed="false">
      <c r="A296" s="2" t="str">
        <f aca="false">HYPERLINK("https://www.fabsurplus.com/sdi_catalog/salesItemDetails.do?id=84375")</f>
        <v>https://www.fabsurplus.com/sdi_catalog/salesItemDetails.do?id=84375</v>
      </c>
      <c r="B296" s="2" t="s">
        <v>1123</v>
      </c>
      <c r="C296" s="2" t="s">
        <v>1124</v>
      </c>
      <c r="D296" s="2" t="s">
        <v>1125</v>
      </c>
      <c r="E296" s="2" t="s">
        <v>1126</v>
      </c>
      <c r="F296" s="2" t="s">
        <v>16</v>
      </c>
      <c r="G296" s="2" t="s">
        <v>1127</v>
      </c>
      <c r="H296" s="2" t="s">
        <v>27</v>
      </c>
      <c r="I296" s="7" t="n">
        <v>36250.9166666667</v>
      </c>
      <c r="J296" s="2" t="s">
        <v>19</v>
      </c>
      <c r="K296" s="2" t="s">
        <v>20</v>
      </c>
      <c r="L296" s="6" t="s">
        <v>1128</v>
      </c>
    </row>
    <row r="297" customFormat="false" ht="14.9" hidden="false" customHeight="true" outlineLevel="0" collapsed="false">
      <c r="A297" s="3" t="str">
        <f aca="false">HYPERLINK("https://www.fabsurplus.com/sdi_catalog/salesItemDetails.do?id=77204")</f>
        <v>https://www.fabsurplus.com/sdi_catalog/salesItemDetails.do?id=77204</v>
      </c>
      <c r="B297" s="3" t="s">
        <v>1129</v>
      </c>
      <c r="C297" s="3" t="s">
        <v>1130</v>
      </c>
      <c r="D297" s="3" t="s">
        <v>1131</v>
      </c>
      <c r="E297" s="3" t="s">
        <v>1132</v>
      </c>
      <c r="F297" s="3" t="s">
        <v>16</v>
      </c>
      <c r="G297" s="3"/>
      <c r="H297" s="3" t="s">
        <v>284</v>
      </c>
      <c r="I297" s="4" t="n">
        <v>39814</v>
      </c>
      <c r="J297" s="3" t="s">
        <v>19</v>
      </c>
      <c r="K297" s="3" t="s">
        <v>20</v>
      </c>
      <c r="L297" s="5" t="s">
        <v>1133</v>
      </c>
    </row>
    <row r="298" customFormat="false" ht="14.9" hidden="false" customHeight="true" outlineLevel="0" collapsed="false">
      <c r="A298" s="2" t="str">
        <f aca="false">HYPERLINK("https://www.fabsurplus.com/sdi_catalog/salesItemDetails.do?id=83627")</f>
        <v>https://www.fabsurplus.com/sdi_catalog/salesItemDetails.do?id=83627</v>
      </c>
      <c r="B298" s="2" t="s">
        <v>1134</v>
      </c>
      <c r="C298" s="2" t="s">
        <v>1135</v>
      </c>
      <c r="D298" s="2" t="s">
        <v>1136</v>
      </c>
      <c r="E298" s="2" t="s">
        <v>1137</v>
      </c>
      <c r="F298" s="2" t="s">
        <v>47</v>
      </c>
      <c r="G298" s="2"/>
      <c r="H298" s="2" t="s">
        <v>18</v>
      </c>
      <c r="I298" s="2"/>
      <c r="J298" s="2" t="s">
        <v>19</v>
      </c>
      <c r="K298" s="2" t="s">
        <v>20</v>
      </c>
      <c r="L298" s="6" t="s">
        <v>1138</v>
      </c>
    </row>
    <row r="299" customFormat="false" ht="14.9" hidden="false" customHeight="true" outlineLevel="0" collapsed="false">
      <c r="A299" s="3" t="str">
        <f aca="false">HYPERLINK("https://www.fabsurplus.com/sdi_catalog/salesItemDetails.do?id=77186")</f>
        <v>https://www.fabsurplus.com/sdi_catalog/salesItemDetails.do?id=77186</v>
      </c>
      <c r="B299" s="3" t="s">
        <v>1139</v>
      </c>
      <c r="C299" s="3" t="s">
        <v>1140</v>
      </c>
      <c r="D299" s="3" t="s">
        <v>1141</v>
      </c>
      <c r="E299" s="3" t="s">
        <v>1142</v>
      </c>
      <c r="F299" s="3" t="s">
        <v>16</v>
      </c>
      <c r="G299" s="3" t="s">
        <v>17</v>
      </c>
      <c r="H299" s="3" t="s">
        <v>284</v>
      </c>
      <c r="I299" s="3"/>
      <c r="J299" s="3" t="s">
        <v>19</v>
      </c>
      <c r="K299" s="3" t="s">
        <v>20</v>
      </c>
      <c r="L299" s="3" t="s">
        <v>1143</v>
      </c>
    </row>
    <row r="300" customFormat="false" ht="14.9" hidden="false" customHeight="true" outlineLevel="0" collapsed="false">
      <c r="A300" s="2" t="str">
        <f aca="false">HYPERLINK("https://www.fabsurplus.com/sdi_catalog/salesItemDetails.do?id=77187")</f>
        <v>https://www.fabsurplus.com/sdi_catalog/salesItemDetails.do?id=77187</v>
      </c>
      <c r="B300" s="2" t="s">
        <v>1144</v>
      </c>
      <c r="C300" s="2" t="s">
        <v>1140</v>
      </c>
      <c r="D300" s="2" t="s">
        <v>1145</v>
      </c>
      <c r="E300" s="2" t="s">
        <v>1146</v>
      </c>
      <c r="F300" s="2" t="s">
        <v>16</v>
      </c>
      <c r="G300" s="2" t="s">
        <v>26</v>
      </c>
      <c r="H300" s="2" t="s">
        <v>346</v>
      </c>
      <c r="I300" s="2"/>
      <c r="J300" s="2" t="s">
        <v>19</v>
      </c>
      <c r="K300" s="2" t="s">
        <v>20</v>
      </c>
      <c r="L300" s="6" t="s">
        <v>1147</v>
      </c>
    </row>
    <row r="301" customFormat="false" ht="14.9" hidden="false" customHeight="true" outlineLevel="0" collapsed="false">
      <c r="A301" s="3" t="str">
        <f aca="false">HYPERLINK("https://www.fabsurplus.com/sdi_catalog/salesItemDetails.do?id=108995")</f>
        <v>https://www.fabsurplus.com/sdi_catalog/salesItemDetails.do?id=108995</v>
      </c>
      <c r="B301" s="3" t="s">
        <v>1148</v>
      </c>
      <c r="C301" s="3" t="s">
        <v>1140</v>
      </c>
      <c r="D301" s="3" t="s">
        <v>1149</v>
      </c>
      <c r="E301" s="3" t="s">
        <v>1150</v>
      </c>
      <c r="F301" s="3" t="s">
        <v>16</v>
      </c>
      <c r="G301" s="3" t="s">
        <v>17</v>
      </c>
      <c r="H301" s="3" t="s">
        <v>346</v>
      </c>
      <c r="I301" s="3"/>
      <c r="J301" s="3" t="s">
        <v>19</v>
      </c>
      <c r="K301" s="3" t="s">
        <v>20</v>
      </c>
      <c r="L301" s="5" t="s">
        <v>1151</v>
      </c>
    </row>
    <row r="302" customFormat="false" ht="14.9" hidden="false" customHeight="true" outlineLevel="0" collapsed="false">
      <c r="A302" s="2" t="str">
        <f aca="false">HYPERLINK("https://www.fabsurplus.com/sdi_catalog/salesItemDetails.do?id=81837")</f>
        <v>https://www.fabsurplus.com/sdi_catalog/salesItemDetails.do?id=81837</v>
      </c>
      <c r="B302" s="2" t="s">
        <v>1152</v>
      </c>
      <c r="C302" s="2" t="s">
        <v>1153</v>
      </c>
      <c r="D302" s="2" t="s">
        <v>1154</v>
      </c>
      <c r="E302" s="2" t="s">
        <v>1155</v>
      </c>
      <c r="F302" s="2" t="s">
        <v>16</v>
      </c>
      <c r="G302" s="2" t="s">
        <v>26</v>
      </c>
      <c r="H302" s="2" t="s">
        <v>18</v>
      </c>
      <c r="I302" s="2"/>
      <c r="J302" s="2" t="s">
        <v>19</v>
      </c>
      <c r="K302" s="2" t="s">
        <v>20</v>
      </c>
      <c r="L302" s="6" t="s">
        <v>1156</v>
      </c>
    </row>
    <row r="303" customFormat="false" ht="14.9" hidden="false" customHeight="true" outlineLevel="0" collapsed="false">
      <c r="A303" s="3" t="str">
        <f aca="false">HYPERLINK("https://www.fabsurplus.com/sdi_catalog/salesItemDetails.do?id=76954")</f>
        <v>https://www.fabsurplus.com/sdi_catalog/salesItemDetails.do?id=76954</v>
      </c>
      <c r="B303" s="3" t="s">
        <v>1157</v>
      </c>
      <c r="C303" s="3" t="s">
        <v>1158</v>
      </c>
      <c r="D303" s="3" t="s">
        <v>1159</v>
      </c>
      <c r="E303" s="3" t="s">
        <v>1160</v>
      </c>
      <c r="F303" s="3" t="s">
        <v>126</v>
      </c>
      <c r="G303" s="3" t="s">
        <v>17</v>
      </c>
      <c r="H303" s="3" t="s">
        <v>346</v>
      </c>
      <c r="I303" s="3"/>
      <c r="J303" s="3" t="s">
        <v>19</v>
      </c>
      <c r="K303" s="3" t="s">
        <v>20</v>
      </c>
      <c r="L303" s="5" t="s">
        <v>1161</v>
      </c>
    </row>
    <row r="304" customFormat="false" ht="14.9" hidden="false" customHeight="true" outlineLevel="0" collapsed="false">
      <c r="A304" s="2" t="str">
        <f aca="false">HYPERLINK("https://www.fabsurplus.com/sdi_catalog/salesItemDetails.do?id=105871")</f>
        <v>https://www.fabsurplus.com/sdi_catalog/salesItemDetails.do?id=105871</v>
      </c>
      <c r="B304" s="2" t="s">
        <v>1162</v>
      </c>
      <c r="C304" s="2" t="s">
        <v>1163</v>
      </c>
      <c r="D304" s="2" t="s">
        <v>1164</v>
      </c>
      <c r="E304" s="2" t="s">
        <v>1165</v>
      </c>
      <c r="F304" s="2" t="s">
        <v>16</v>
      </c>
      <c r="G304" s="2" t="s">
        <v>17</v>
      </c>
      <c r="H304" s="2" t="s">
        <v>346</v>
      </c>
      <c r="I304" s="2"/>
      <c r="J304" s="2" t="s">
        <v>19</v>
      </c>
      <c r="K304" s="2" t="s">
        <v>20</v>
      </c>
      <c r="L304" s="2"/>
    </row>
    <row r="305" customFormat="false" ht="14.9" hidden="false" customHeight="true" outlineLevel="0" collapsed="false">
      <c r="A305" s="3" t="str">
        <f aca="false">HYPERLINK("https://www.fabsurplus.com/sdi_catalog/salesItemDetails.do?id=105872")</f>
        <v>https://www.fabsurplus.com/sdi_catalog/salesItemDetails.do?id=105872</v>
      </c>
      <c r="B305" s="3" t="s">
        <v>1166</v>
      </c>
      <c r="C305" s="3" t="s">
        <v>1163</v>
      </c>
      <c r="D305" s="3" t="s">
        <v>1167</v>
      </c>
      <c r="E305" s="3" t="s">
        <v>1168</v>
      </c>
      <c r="F305" s="3" t="s">
        <v>16</v>
      </c>
      <c r="G305" s="3" t="s">
        <v>17</v>
      </c>
      <c r="H305" s="3" t="s">
        <v>346</v>
      </c>
      <c r="I305" s="3"/>
      <c r="J305" s="3" t="s">
        <v>19</v>
      </c>
      <c r="K305" s="3" t="s">
        <v>20</v>
      </c>
      <c r="L305" s="3"/>
    </row>
    <row r="306" customFormat="false" ht="14.9" hidden="false" customHeight="true" outlineLevel="0" collapsed="false">
      <c r="A306" s="2" t="str">
        <f aca="false">HYPERLINK("https://www.fabsurplus.com/sdi_catalog/salesItemDetails.do?id=83876")</f>
        <v>https://www.fabsurplus.com/sdi_catalog/salesItemDetails.do?id=83876</v>
      </c>
      <c r="B306" s="2" t="s">
        <v>1169</v>
      </c>
      <c r="C306" s="2" t="s">
        <v>1170</v>
      </c>
      <c r="D306" s="2" t="s">
        <v>1171</v>
      </c>
      <c r="E306" s="2" t="s">
        <v>1172</v>
      </c>
      <c r="F306" s="2" t="s">
        <v>47</v>
      </c>
      <c r="G306" s="2"/>
      <c r="H306" s="2" t="s">
        <v>18</v>
      </c>
      <c r="I306" s="7" t="n">
        <v>39355.9166666667</v>
      </c>
      <c r="J306" s="2" t="s">
        <v>19</v>
      </c>
      <c r="K306" s="2" t="s">
        <v>20</v>
      </c>
      <c r="L306" s="6" t="s">
        <v>1173</v>
      </c>
    </row>
    <row r="307" customFormat="false" ht="14.9" hidden="false" customHeight="true" outlineLevel="0" collapsed="false">
      <c r="A307" s="3" t="str">
        <f aca="false">HYPERLINK("https://www.fabsurplus.com/sdi_catalog/salesItemDetails.do?id=83568")</f>
        <v>https://www.fabsurplus.com/sdi_catalog/salesItemDetails.do?id=83568</v>
      </c>
      <c r="B307" s="3" t="s">
        <v>1174</v>
      </c>
      <c r="C307" s="3" t="s">
        <v>1175</v>
      </c>
      <c r="D307" s="3" t="s">
        <v>1176</v>
      </c>
      <c r="E307" s="3" t="s">
        <v>1177</v>
      </c>
      <c r="F307" s="3" t="s">
        <v>16</v>
      </c>
      <c r="G307" s="3" t="s">
        <v>26</v>
      </c>
      <c r="H307" s="3" t="s">
        <v>27</v>
      </c>
      <c r="I307" s="3"/>
      <c r="J307" s="3" t="s">
        <v>19</v>
      </c>
      <c r="K307" s="3" t="s">
        <v>20</v>
      </c>
      <c r="L307" s="5" t="s">
        <v>1178</v>
      </c>
    </row>
    <row r="308" customFormat="false" ht="14.9" hidden="false" customHeight="true" outlineLevel="0" collapsed="false">
      <c r="A308" s="2" t="str">
        <f aca="false">HYPERLINK("https://www.fabsurplus.com/sdi_catalog/salesItemDetails.do?id=105864")</f>
        <v>https://www.fabsurplus.com/sdi_catalog/salesItemDetails.do?id=105864</v>
      </c>
      <c r="B308" s="2" t="s">
        <v>1179</v>
      </c>
      <c r="C308" s="2" t="s">
        <v>1180</v>
      </c>
      <c r="D308" s="2" t="s">
        <v>1181</v>
      </c>
      <c r="E308" s="2" t="s">
        <v>1182</v>
      </c>
      <c r="F308" s="2" t="s">
        <v>16</v>
      </c>
      <c r="G308" s="2" t="s">
        <v>26</v>
      </c>
      <c r="H308" s="2" t="s">
        <v>346</v>
      </c>
      <c r="I308" s="2"/>
      <c r="J308" s="2" t="s">
        <v>19</v>
      </c>
      <c r="K308" s="2" t="s">
        <v>20</v>
      </c>
      <c r="L308" s="6" t="s">
        <v>1183</v>
      </c>
    </row>
    <row r="309" customFormat="false" ht="14.9" hidden="false" customHeight="true" outlineLevel="0" collapsed="false">
      <c r="A309" s="3" t="str">
        <f aca="false">HYPERLINK("https://www.fabsurplus.com/sdi_catalog/salesItemDetails.do?id=70304")</f>
        <v>https://www.fabsurplus.com/sdi_catalog/salesItemDetails.do?id=70304</v>
      </c>
      <c r="B309" s="3" t="s">
        <v>1184</v>
      </c>
      <c r="C309" s="3" t="s">
        <v>1185</v>
      </c>
      <c r="D309" s="3" t="s">
        <v>1186</v>
      </c>
      <c r="E309" s="3" t="s">
        <v>1187</v>
      </c>
      <c r="F309" s="3" t="s">
        <v>16</v>
      </c>
      <c r="G309" s="3" t="s">
        <v>534</v>
      </c>
      <c r="H309" s="3" t="s">
        <v>346</v>
      </c>
      <c r="I309" s="3"/>
      <c r="J309" s="3" t="s">
        <v>19</v>
      </c>
      <c r="K309" s="3" t="s">
        <v>20</v>
      </c>
      <c r="L309" s="3" t="s">
        <v>1188</v>
      </c>
    </row>
    <row r="310" customFormat="false" ht="14.9" hidden="false" customHeight="true" outlineLevel="0" collapsed="false">
      <c r="A310" s="2" t="str">
        <f aca="false">HYPERLINK("https://www.fabsurplus.com/sdi_catalog/salesItemDetails.do?id=70305")</f>
        <v>https://www.fabsurplus.com/sdi_catalog/salesItemDetails.do?id=70305</v>
      </c>
      <c r="B310" s="2" t="s">
        <v>1189</v>
      </c>
      <c r="C310" s="2" t="s">
        <v>1185</v>
      </c>
      <c r="D310" s="2" t="s">
        <v>1190</v>
      </c>
      <c r="E310" s="2" t="s">
        <v>1191</v>
      </c>
      <c r="F310" s="2" t="s">
        <v>16</v>
      </c>
      <c r="G310" s="2" t="s">
        <v>534</v>
      </c>
      <c r="H310" s="2" t="s">
        <v>18</v>
      </c>
      <c r="I310" s="2"/>
      <c r="J310" s="2" t="s">
        <v>19</v>
      </c>
      <c r="K310" s="2" t="s">
        <v>20</v>
      </c>
      <c r="L310" s="6" t="s">
        <v>1192</v>
      </c>
    </row>
    <row r="311" customFormat="false" ht="14.9" hidden="false" customHeight="true" outlineLevel="0" collapsed="false">
      <c r="A311" s="3" t="str">
        <f aca="false">HYPERLINK("https://www.fabsurplus.com/sdi_catalog/salesItemDetails.do?id=70306")</f>
        <v>https://www.fabsurplus.com/sdi_catalog/salesItemDetails.do?id=70306</v>
      </c>
      <c r="B311" s="3" t="s">
        <v>1193</v>
      </c>
      <c r="C311" s="3" t="s">
        <v>1194</v>
      </c>
      <c r="D311" s="3" t="s">
        <v>1195</v>
      </c>
      <c r="E311" s="3" t="s">
        <v>1196</v>
      </c>
      <c r="F311" s="3" t="s">
        <v>47</v>
      </c>
      <c r="G311" s="3" t="s">
        <v>534</v>
      </c>
      <c r="H311" s="3" t="s">
        <v>346</v>
      </c>
      <c r="I311" s="3"/>
      <c r="J311" s="3" t="s">
        <v>19</v>
      </c>
      <c r="K311" s="3" t="s">
        <v>20</v>
      </c>
      <c r="L311" s="5" t="s">
        <v>1197</v>
      </c>
    </row>
    <row r="312" customFormat="false" ht="14.9" hidden="false" customHeight="true" outlineLevel="0" collapsed="false">
      <c r="A312" s="2" t="str">
        <f aca="false">HYPERLINK("https://www.fabsurplus.com/sdi_catalog/salesItemDetails.do?id=79394")</f>
        <v>https://www.fabsurplus.com/sdi_catalog/salesItemDetails.do?id=79394</v>
      </c>
      <c r="B312" s="2" t="s">
        <v>1198</v>
      </c>
      <c r="C312" s="2" t="s">
        <v>1194</v>
      </c>
      <c r="D312" s="2" t="s">
        <v>1199</v>
      </c>
      <c r="E312" s="2" t="s">
        <v>1200</v>
      </c>
      <c r="F312" s="2" t="s">
        <v>16</v>
      </c>
      <c r="G312" s="2" t="s">
        <v>35</v>
      </c>
      <c r="H312" s="2" t="s">
        <v>27</v>
      </c>
      <c r="I312" s="2"/>
      <c r="J312" s="2" t="s">
        <v>19</v>
      </c>
      <c r="K312" s="2" t="s">
        <v>20</v>
      </c>
      <c r="L312" s="6" t="s">
        <v>1201</v>
      </c>
    </row>
    <row r="313" customFormat="false" ht="14.9" hidden="false" customHeight="true" outlineLevel="0" collapsed="false">
      <c r="A313" s="3" t="str">
        <f aca="false">HYPERLINK("https://www.fabsurplus.com/sdi_catalog/salesItemDetails.do?id=79395")</f>
        <v>https://www.fabsurplus.com/sdi_catalog/salesItemDetails.do?id=79395</v>
      </c>
      <c r="B313" s="3" t="s">
        <v>1202</v>
      </c>
      <c r="C313" s="3" t="s">
        <v>1194</v>
      </c>
      <c r="D313" s="3" t="s">
        <v>1199</v>
      </c>
      <c r="E313" s="3" t="s">
        <v>1200</v>
      </c>
      <c r="F313" s="3" t="s">
        <v>16</v>
      </c>
      <c r="G313" s="3" t="s">
        <v>35</v>
      </c>
      <c r="H313" s="3" t="s">
        <v>27</v>
      </c>
      <c r="I313" s="3"/>
      <c r="J313" s="3" t="s">
        <v>19</v>
      </c>
      <c r="K313" s="3" t="s">
        <v>20</v>
      </c>
      <c r="L313" s="5" t="s">
        <v>1203</v>
      </c>
    </row>
    <row r="314" customFormat="false" ht="14.9" hidden="false" customHeight="true" outlineLevel="0" collapsed="false">
      <c r="A314" s="2" t="str">
        <f aca="false">HYPERLINK("https://www.fabsurplus.com/sdi_catalog/salesItemDetails.do?id=80001")</f>
        <v>https://www.fabsurplus.com/sdi_catalog/salesItemDetails.do?id=80001</v>
      </c>
      <c r="B314" s="2" t="s">
        <v>1204</v>
      </c>
      <c r="C314" s="2" t="s">
        <v>1205</v>
      </c>
      <c r="D314" s="2" t="s">
        <v>1206</v>
      </c>
      <c r="E314" s="2" t="s">
        <v>1207</v>
      </c>
      <c r="F314" s="2" t="s">
        <v>16</v>
      </c>
      <c r="G314" s="2" t="s">
        <v>1208</v>
      </c>
      <c r="H314" s="2" t="s">
        <v>27</v>
      </c>
      <c r="I314" s="2"/>
      <c r="J314" s="2" t="s">
        <v>19</v>
      </c>
      <c r="K314" s="2" t="s">
        <v>20</v>
      </c>
      <c r="L314" s="6" t="s">
        <v>1209</v>
      </c>
    </row>
    <row r="315" customFormat="false" ht="14.9" hidden="false" customHeight="true" outlineLevel="0" collapsed="false">
      <c r="A315" s="3" t="str">
        <f aca="false">HYPERLINK("https://www.fabsurplus.com/sdi_catalog/salesItemDetails.do?id=80029")</f>
        <v>https://www.fabsurplus.com/sdi_catalog/salesItemDetails.do?id=80029</v>
      </c>
      <c r="B315" s="3" t="s">
        <v>1210</v>
      </c>
      <c r="C315" s="3" t="s">
        <v>1205</v>
      </c>
      <c r="D315" s="3" t="s">
        <v>1211</v>
      </c>
      <c r="E315" s="3" t="s">
        <v>1212</v>
      </c>
      <c r="F315" s="3" t="s">
        <v>16</v>
      </c>
      <c r="G315" s="3" t="s">
        <v>1208</v>
      </c>
      <c r="H315" s="3" t="s">
        <v>27</v>
      </c>
      <c r="I315" s="3"/>
      <c r="J315" s="3" t="s">
        <v>19</v>
      </c>
      <c r="K315" s="3" t="s">
        <v>20</v>
      </c>
      <c r="L315" s="5" t="s">
        <v>1213</v>
      </c>
    </row>
    <row r="316" customFormat="false" ht="14.9" hidden="false" customHeight="true" outlineLevel="0" collapsed="false">
      <c r="A316" s="2" t="str">
        <f aca="false">HYPERLINK("https://www.fabsurplus.com/sdi_catalog/salesItemDetails.do?id=80030")</f>
        <v>https://www.fabsurplus.com/sdi_catalog/salesItemDetails.do?id=80030</v>
      </c>
      <c r="B316" s="2" t="s">
        <v>1214</v>
      </c>
      <c r="C316" s="2" t="s">
        <v>1205</v>
      </c>
      <c r="D316" s="2" t="s">
        <v>1206</v>
      </c>
      <c r="E316" s="2" t="s">
        <v>1207</v>
      </c>
      <c r="F316" s="2" t="s">
        <v>16</v>
      </c>
      <c r="G316" s="2" t="s">
        <v>1208</v>
      </c>
      <c r="H316" s="2" t="s">
        <v>27</v>
      </c>
      <c r="I316" s="2"/>
      <c r="J316" s="2" t="s">
        <v>19</v>
      </c>
      <c r="K316" s="2" t="s">
        <v>20</v>
      </c>
      <c r="L316" s="6" t="s">
        <v>1215</v>
      </c>
    </row>
    <row r="317" customFormat="false" ht="14.9" hidden="false" customHeight="true" outlineLevel="0" collapsed="false">
      <c r="A317" s="3" t="str">
        <f aca="false">HYPERLINK("https://www.fabsurplus.com/sdi_catalog/salesItemDetails.do?id=80031")</f>
        <v>https://www.fabsurplus.com/sdi_catalog/salesItemDetails.do?id=80031</v>
      </c>
      <c r="B317" s="3" t="s">
        <v>1216</v>
      </c>
      <c r="C317" s="3" t="s">
        <v>1205</v>
      </c>
      <c r="D317" s="3" t="s">
        <v>1217</v>
      </c>
      <c r="E317" s="3" t="s">
        <v>1218</v>
      </c>
      <c r="F317" s="3" t="s">
        <v>113</v>
      </c>
      <c r="G317" s="3" t="s">
        <v>1208</v>
      </c>
      <c r="H317" s="3" t="s">
        <v>27</v>
      </c>
      <c r="I317" s="3"/>
      <c r="J317" s="3" t="s">
        <v>19</v>
      </c>
      <c r="K317" s="3" t="s">
        <v>20</v>
      </c>
      <c r="L317" s="5" t="s">
        <v>1219</v>
      </c>
    </row>
    <row r="318" customFormat="false" ht="14.9" hidden="false" customHeight="true" outlineLevel="0" collapsed="false">
      <c r="A318" s="2" t="str">
        <f aca="false">HYPERLINK("https://www.fabsurplus.com/sdi_catalog/salesItemDetails.do?id=80032")</f>
        <v>https://www.fabsurplus.com/sdi_catalog/salesItemDetails.do?id=80032</v>
      </c>
      <c r="B318" s="2" t="s">
        <v>1220</v>
      </c>
      <c r="C318" s="2" t="s">
        <v>1205</v>
      </c>
      <c r="D318" s="2" t="s">
        <v>1221</v>
      </c>
      <c r="E318" s="2" t="s">
        <v>1222</v>
      </c>
      <c r="F318" s="2" t="s">
        <v>16</v>
      </c>
      <c r="G318" s="2" t="s">
        <v>1208</v>
      </c>
      <c r="H318" s="2" t="s">
        <v>18</v>
      </c>
      <c r="I318" s="2"/>
      <c r="J318" s="2" t="s">
        <v>19</v>
      </c>
      <c r="K318" s="2" t="s">
        <v>20</v>
      </c>
      <c r="L318" s="6" t="s">
        <v>1223</v>
      </c>
    </row>
    <row r="319" customFormat="false" ht="14.9" hidden="false" customHeight="true" outlineLevel="0" collapsed="false">
      <c r="A319" s="3" t="str">
        <f aca="false">HYPERLINK("https://www.fabsurplus.com/sdi_catalog/salesItemDetails.do?id=80040")</f>
        <v>https://www.fabsurplus.com/sdi_catalog/salesItemDetails.do?id=80040</v>
      </c>
      <c r="B319" s="3" t="s">
        <v>1224</v>
      </c>
      <c r="C319" s="3" t="s">
        <v>1205</v>
      </c>
      <c r="D319" s="3" t="s">
        <v>1225</v>
      </c>
      <c r="E319" s="3" t="s">
        <v>1207</v>
      </c>
      <c r="F319" s="3" t="s">
        <v>16</v>
      </c>
      <c r="G319" s="3" t="s">
        <v>1208</v>
      </c>
      <c r="H319" s="3" t="s">
        <v>27</v>
      </c>
      <c r="I319" s="3"/>
      <c r="J319" s="3" t="s">
        <v>19</v>
      </c>
      <c r="K319" s="3" t="s">
        <v>20</v>
      </c>
      <c r="L319" s="5" t="s">
        <v>1226</v>
      </c>
    </row>
    <row r="320" customFormat="false" ht="14.9" hidden="false" customHeight="true" outlineLevel="0" collapsed="false">
      <c r="A320" s="2" t="str">
        <f aca="false">HYPERLINK("https://www.fabsurplus.com/sdi_catalog/salesItemDetails.do?id=80041")</f>
        <v>https://www.fabsurplus.com/sdi_catalog/salesItemDetails.do?id=80041</v>
      </c>
      <c r="B320" s="2" t="s">
        <v>1227</v>
      </c>
      <c r="C320" s="2" t="s">
        <v>1205</v>
      </c>
      <c r="D320" s="2" t="s">
        <v>1225</v>
      </c>
      <c r="E320" s="2" t="s">
        <v>1207</v>
      </c>
      <c r="F320" s="2" t="s">
        <v>16</v>
      </c>
      <c r="G320" s="2" t="s">
        <v>1208</v>
      </c>
      <c r="H320" s="2" t="s">
        <v>27</v>
      </c>
      <c r="I320" s="2"/>
      <c r="J320" s="2" t="s">
        <v>19</v>
      </c>
      <c r="K320" s="2" t="s">
        <v>20</v>
      </c>
      <c r="L320" s="6" t="s">
        <v>1228</v>
      </c>
    </row>
    <row r="321" customFormat="false" ht="14.9" hidden="false" customHeight="true" outlineLevel="0" collapsed="false">
      <c r="A321" s="3" t="str">
        <f aca="false">HYPERLINK("https://www.fabsurplus.com/sdi_catalog/salesItemDetails.do?id=80042")</f>
        <v>https://www.fabsurplus.com/sdi_catalog/salesItemDetails.do?id=80042</v>
      </c>
      <c r="B321" s="3" t="s">
        <v>1229</v>
      </c>
      <c r="C321" s="3" t="s">
        <v>1205</v>
      </c>
      <c r="D321" s="3" t="s">
        <v>1230</v>
      </c>
      <c r="E321" s="3" t="s">
        <v>1231</v>
      </c>
      <c r="F321" s="3" t="s">
        <v>16</v>
      </c>
      <c r="G321" s="3" t="s">
        <v>1208</v>
      </c>
      <c r="H321" s="3" t="s">
        <v>27</v>
      </c>
      <c r="I321" s="3"/>
      <c r="J321" s="3" t="s">
        <v>19</v>
      </c>
      <c r="K321" s="3" t="s">
        <v>20</v>
      </c>
      <c r="L321" s="5" t="s">
        <v>1232</v>
      </c>
    </row>
    <row r="322" customFormat="false" ht="14.9" hidden="false" customHeight="true" outlineLevel="0" collapsed="false">
      <c r="A322" s="2" t="str">
        <f aca="false">HYPERLINK("https://www.fabsurplus.com/sdi_catalog/salesItemDetails.do?id=80045")</f>
        <v>https://www.fabsurplus.com/sdi_catalog/salesItemDetails.do?id=80045</v>
      </c>
      <c r="B322" s="2" t="s">
        <v>1233</v>
      </c>
      <c r="C322" s="2" t="s">
        <v>1205</v>
      </c>
      <c r="D322" s="2" t="s">
        <v>1206</v>
      </c>
      <c r="E322" s="2" t="s">
        <v>1231</v>
      </c>
      <c r="F322" s="2" t="s">
        <v>16</v>
      </c>
      <c r="G322" s="2" t="s">
        <v>1208</v>
      </c>
      <c r="H322" s="2" t="s">
        <v>27</v>
      </c>
      <c r="I322" s="2"/>
      <c r="J322" s="2" t="s">
        <v>19</v>
      </c>
      <c r="K322" s="2" t="s">
        <v>20</v>
      </c>
      <c r="L322" s="6" t="s">
        <v>1234</v>
      </c>
    </row>
    <row r="323" customFormat="false" ht="14.9" hidden="false" customHeight="true" outlineLevel="0" collapsed="false">
      <c r="A323" s="3" t="str">
        <f aca="false">HYPERLINK("https://www.fabsurplus.com/sdi_catalog/salesItemDetails.do?id=80052")</f>
        <v>https://www.fabsurplus.com/sdi_catalog/salesItemDetails.do?id=80052</v>
      </c>
      <c r="B323" s="3" t="s">
        <v>1235</v>
      </c>
      <c r="C323" s="3" t="s">
        <v>1205</v>
      </c>
      <c r="D323" s="3" t="s">
        <v>1236</v>
      </c>
      <c r="E323" s="3" t="s">
        <v>1237</v>
      </c>
      <c r="F323" s="3" t="s">
        <v>16</v>
      </c>
      <c r="G323" s="3" t="s">
        <v>1208</v>
      </c>
      <c r="H323" s="3" t="s">
        <v>27</v>
      </c>
      <c r="I323" s="3"/>
      <c r="J323" s="3" t="s">
        <v>19</v>
      </c>
      <c r="K323" s="3" t="s">
        <v>20</v>
      </c>
      <c r="L323" s="5" t="s">
        <v>1238</v>
      </c>
    </row>
    <row r="324" customFormat="false" ht="14.9" hidden="false" customHeight="true" outlineLevel="0" collapsed="false">
      <c r="A324" s="2" t="str">
        <f aca="false">HYPERLINK("https://www.fabsurplus.com/sdi_catalog/salesItemDetails.do?id=80080")</f>
        <v>https://www.fabsurplus.com/sdi_catalog/salesItemDetails.do?id=80080</v>
      </c>
      <c r="B324" s="2" t="s">
        <v>1239</v>
      </c>
      <c r="C324" s="2" t="s">
        <v>1205</v>
      </c>
      <c r="D324" s="2" t="s">
        <v>1225</v>
      </c>
      <c r="E324" s="2" t="s">
        <v>1240</v>
      </c>
      <c r="F324" s="2" t="s">
        <v>16</v>
      </c>
      <c r="G324" s="2" t="s">
        <v>1208</v>
      </c>
      <c r="H324" s="2" t="s">
        <v>27</v>
      </c>
      <c r="I324" s="2"/>
      <c r="J324" s="2" t="s">
        <v>19</v>
      </c>
      <c r="K324" s="2" t="s">
        <v>20</v>
      </c>
      <c r="L324" s="6" t="s">
        <v>1241</v>
      </c>
    </row>
    <row r="325" customFormat="false" ht="14.9" hidden="false" customHeight="true" outlineLevel="0" collapsed="false">
      <c r="A325" s="3" t="str">
        <f aca="false">HYPERLINK("https://www.fabsurplus.com/sdi_catalog/salesItemDetails.do?id=80081")</f>
        <v>https://www.fabsurplus.com/sdi_catalog/salesItemDetails.do?id=80081</v>
      </c>
      <c r="B325" s="3" t="s">
        <v>1242</v>
      </c>
      <c r="C325" s="3" t="s">
        <v>1205</v>
      </c>
      <c r="D325" s="3" t="s">
        <v>1206</v>
      </c>
      <c r="E325" s="3" t="s">
        <v>1243</v>
      </c>
      <c r="F325" s="3" t="s">
        <v>16</v>
      </c>
      <c r="G325" s="3" t="s">
        <v>1208</v>
      </c>
      <c r="H325" s="3" t="s">
        <v>27</v>
      </c>
      <c r="I325" s="3"/>
      <c r="J325" s="3" t="s">
        <v>19</v>
      </c>
      <c r="K325" s="3" t="s">
        <v>20</v>
      </c>
      <c r="L325" s="5" t="s">
        <v>1244</v>
      </c>
    </row>
    <row r="326" customFormat="false" ht="14.9" hidden="false" customHeight="true" outlineLevel="0" collapsed="false">
      <c r="A326" s="2" t="str">
        <f aca="false">HYPERLINK("https://www.fabsurplus.com/sdi_catalog/salesItemDetails.do?id=80082")</f>
        <v>https://www.fabsurplus.com/sdi_catalog/salesItemDetails.do?id=80082</v>
      </c>
      <c r="B326" s="2" t="s">
        <v>1245</v>
      </c>
      <c r="C326" s="2" t="s">
        <v>1205</v>
      </c>
      <c r="D326" s="2" t="s">
        <v>1230</v>
      </c>
      <c r="E326" s="2" t="s">
        <v>1237</v>
      </c>
      <c r="F326" s="2" t="s">
        <v>16</v>
      </c>
      <c r="G326" s="2" t="s">
        <v>1208</v>
      </c>
      <c r="H326" s="2" t="s">
        <v>27</v>
      </c>
      <c r="I326" s="2"/>
      <c r="J326" s="2" t="s">
        <v>19</v>
      </c>
      <c r="K326" s="2" t="s">
        <v>20</v>
      </c>
      <c r="L326" s="6" t="s">
        <v>1246</v>
      </c>
    </row>
    <row r="327" customFormat="false" ht="14.9" hidden="false" customHeight="true" outlineLevel="0" collapsed="false">
      <c r="A327" s="3" t="str">
        <f aca="false">HYPERLINK("https://www.fabsurplus.com/sdi_catalog/salesItemDetails.do?id=80084")</f>
        <v>https://www.fabsurplus.com/sdi_catalog/salesItemDetails.do?id=80084</v>
      </c>
      <c r="B327" s="3" t="s">
        <v>1247</v>
      </c>
      <c r="C327" s="3" t="s">
        <v>1205</v>
      </c>
      <c r="D327" s="3" t="s">
        <v>1206</v>
      </c>
      <c r="E327" s="3" t="s">
        <v>1243</v>
      </c>
      <c r="F327" s="3" t="s">
        <v>16</v>
      </c>
      <c r="G327" s="3" t="s">
        <v>1208</v>
      </c>
      <c r="H327" s="3" t="s">
        <v>27</v>
      </c>
      <c r="I327" s="3"/>
      <c r="J327" s="3" t="s">
        <v>19</v>
      </c>
      <c r="K327" s="3" t="s">
        <v>20</v>
      </c>
      <c r="L327" s="5" t="s">
        <v>1248</v>
      </c>
    </row>
    <row r="328" customFormat="false" ht="14.9" hidden="false" customHeight="true" outlineLevel="0" collapsed="false">
      <c r="A328" s="2" t="str">
        <f aca="false">HYPERLINK("https://www.fabsurplus.com/sdi_catalog/salesItemDetails.do?id=80033")</f>
        <v>https://www.fabsurplus.com/sdi_catalog/salesItemDetails.do?id=80033</v>
      </c>
      <c r="B328" s="2" t="s">
        <v>1249</v>
      </c>
      <c r="C328" s="2" t="s">
        <v>1250</v>
      </c>
      <c r="D328" s="2" t="s">
        <v>1251</v>
      </c>
      <c r="E328" s="2" t="s">
        <v>1252</v>
      </c>
      <c r="F328" s="2" t="s">
        <v>1253</v>
      </c>
      <c r="G328" s="2" t="s">
        <v>1208</v>
      </c>
      <c r="H328" s="2" t="s">
        <v>18</v>
      </c>
      <c r="I328" s="2"/>
      <c r="J328" s="2" t="s">
        <v>19</v>
      </c>
      <c r="K328" s="2" t="s">
        <v>20</v>
      </c>
      <c r="L328" s="6" t="s">
        <v>1254</v>
      </c>
    </row>
    <row r="329" customFormat="false" ht="14.9" hidden="false" customHeight="true" outlineLevel="0" collapsed="false">
      <c r="A329" s="3" t="str">
        <f aca="false">HYPERLINK("https://www.fabsurplus.com/sdi_catalog/salesItemDetails.do?id=72127")</f>
        <v>https://www.fabsurplus.com/sdi_catalog/salesItemDetails.do?id=72127</v>
      </c>
      <c r="B329" s="3" t="s">
        <v>1255</v>
      </c>
      <c r="C329" s="3" t="s">
        <v>1256</v>
      </c>
      <c r="D329" s="3" t="s">
        <v>1257</v>
      </c>
      <c r="E329" s="3" t="s">
        <v>1258</v>
      </c>
      <c r="F329" s="3" t="s">
        <v>16</v>
      </c>
      <c r="G329" s="3" t="s">
        <v>26</v>
      </c>
      <c r="H329" s="3" t="s">
        <v>27</v>
      </c>
      <c r="I329" s="3"/>
      <c r="J329" s="3" t="s">
        <v>19</v>
      </c>
      <c r="K329" s="3" t="s">
        <v>20</v>
      </c>
      <c r="L329" s="5" t="s">
        <v>557</v>
      </c>
    </row>
    <row r="330" customFormat="false" ht="14.9" hidden="false" customHeight="true" outlineLevel="0" collapsed="false">
      <c r="A330" s="2" t="str">
        <f aca="false">HYPERLINK("https://www.fabsurplus.com/sdi_catalog/salesItemDetails.do?id=72128")</f>
        <v>https://www.fabsurplus.com/sdi_catalog/salesItemDetails.do?id=72128</v>
      </c>
      <c r="B330" s="2" t="s">
        <v>1259</v>
      </c>
      <c r="C330" s="2" t="s">
        <v>1256</v>
      </c>
      <c r="D330" s="2" t="s">
        <v>1260</v>
      </c>
      <c r="E330" s="2" t="s">
        <v>1261</v>
      </c>
      <c r="F330" s="2" t="s">
        <v>16</v>
      </c>
      <c r="G330" s="2" t="s">
        <v>26</v>
      </c>
      <c r="H330" s="2" t="s">
        <v>346</v>
      </c>
      <c r="I330" s="2"/>
      <c r="J330" s="2" t="s">
        <v>19</v>
      </c>
      <c r="K330" s="2" t="s">
        <v>20</v>
      </c>
      <c r="L330" s="6" t="s">
        <v>557</v>
      </c>
    </row>
    <row r="331" customFormat="false" ht="14.9" hidden="false" customHeight="true" outlineLevel="0" collapsed="false">
      <c r="A331" s="3" t="str">
        <f aca="false">HYPERLINK("https://www.fabsurplus.com/sdi_catalog/salesItemDetails.do?id=77209")</f>
        <v>https://www.fabsurplus.com/sdi_catalog/salesItemDetails.do?id=77209</v>
      </c>
      <c r="B331" s="3" t="s">
        <v>1262</v>
      </c>
      <c r="C331" s="3" t="s">
        <v>1256</v>
      </c>
      <c r="D331" s="3" t="s">
        <v>1263</v>
      </c>
      <c r="E331" s="3" t="s">
        <v>1264</v>
      </c>
      <c r="F331" s="3" t="s">
        <v>16</v>
      </c>
      <c r="G331" s="3"/>
      <c r="H331" s="3" t="s">
        <v>27</v>
      </c>
      <c r="I331" s="3"/>
      <c r="J331" s="3" t="s">
        <v>19</v>
      </c>
      <c r="K331" s="3" t="s">
        <v>20</v>
      </c>
      <c r="L331" s="5" t="s">
        <v>1265</v>
      </c>
    </row>
    <row r="332" customFormat="false" ht="14.9" hidden="false" customHeight="true" outlineLevel="0" collapsed="false">
      <c r="A332" s="2" t="str">
        <f aca="false">HYPERLINK("https://www.fabsurplus.com/sdi_catalog/salesItemDetails.do?id=82180")</f>
        <v>https://www.fabsurplus.com/sdi_catalog/salesItemDetails.do?id=82180</v>
      </c>
      <c r="B332" s="2" t="s">
        <v>1266</v>
      </c>
      <c r="C332" s="2" t="s">
        <v>1256</v>
      </c>
      <c r="D332" s="2" t="s">
        <v>1263</v>
      </c>
      <c r="E332" s="2" t="s">
        <v>1267</v>
      </c>
      <c r="F332" s="2" t="s">
        <v>16</v>
      </c>
      <c r="G332" s="2"/>
      <c r="H332" s="2" t="s">
        <v>27</v>
      </c>
      <c r="I332" s="2"/>
      <c r="J332" s="2" t="s">
        <v>19</v>
      </c>
      <c r="K332" s="2" t="s">
        <v>20</v>
      </c>
      <c r="L332" s="6" t="s">
        <v>1268</v>
      </c>
    </row>
    <row r="333" customFormat="false" ht="14.9" hidden="false" customHeight="true" outlineLevel="0" collapsed="false">
      <c r="A333" s="3" t="str">
        <f aca="false">HYPERLINK("https://www.fabsurplus.com/sdi_catalog/salesItemDetails.do?id=83582")</f>
        <v>https://www.fabsurplus.com/sdi_catalog/salesItemDetails.do?id=83582</v>
      </c>
      <c r="B333" s="3" t="s">
        <v>1269</v>
      </c>
      <c r="C333" s="3" t="s">
        <v>1270</v>
      </c>
      <c r="D333" s="3" t="s">
        <v>1271</v>
      </c>
      <c r="E333" s="3" t="s">
        <v>1272</v>
      </c>
      <c r="F333" s="3" t="s">
        <v>16</v>
      </c>
      <c r="G333" s="3"/>
      <c r="H333" s="3" t="s">
        <v>27</v>
      </c>
      <c r="I333" s="3"/>
      <c r="J333" s="3" t="s">
        <v>19</v>
      </c>
      <c r="K333" s="3" t="s">
        <v>20</v>
      </c>
      <c r="L333" s="5" t="s">
        <v>1273</v>
      </c>
    </row>
    <row r="334" customFormat="false" ht="14.9" hidden="false" customHeight="true" outlineLevel="0" collapsed="false">
      <c r="A334" s="2" t="str">
        <f aca="false">HYPERLINK("https://www.fabsurplus.com/sdi_catalog/salesItemDetails.do?id=95559")</f>
        <v>https://www.fabsurplus.com/sdi_catalog/salesItemDetails.do?id=95559</v>
      </c>
      <c r="B334" s="2" t="s">
        <v>1274</v>
      </c>
      <c r="C334" s="2" t="s">
        <v>1256</v>
      </c>
      <c r="D334" s="2" t="s">
        <v>1275</v>
      </c>
      <c r="E334" s="2" t="s">
        <v>1276</v>
      </c>
      <c r="F334" s="2" t="s">
        <v>16</v>
      </c>
      <c r="G334" s="2" t="s">
        <v>35</v>
      </c>
      <c r="H334" s="2" t="s">
        <v>27</v>
      </c>
      <c r="I334" s="7" t="n">
        <v>36647</v>
      </c>
      <c r="J334" s="2" t="s">
        <v>19</v>
      </c>
      <c r="K334" s="2" t="s">
        <v>20</v>
      </c>
      <c r="L334" s="6" t="s">
        <v>1277</v>
      </c>
    </row>
    <row r="335" customFormat="false" ht="14.9" hidden="false" customHeight="true" outlineLevel="0" collapsed="false">
      <c r="A335" s="3" t="str">
        <f aca="false">HYPERLINK("https://www.fabsurplus.com/sdi_catalog/salesItemDetails.do?id=106919")</f>
        <v>https://www.fabsurplus.com/sdi_catalog/salesItemDetails.do?id=106919</v>
      </c>
      <c r="B335" s="3" t="s">
        <v>1278</v>
      </c>
      <c r="C335" s="3" t="s">
        <v>1256</v>
      </c>
      <c r="D335" s="3" t="s">
        <v>1279</v>
      </c>
      <c r="E335" s="3" t="s">
        <v>1280</v>
      </c>
      <c r="F335" s="3" t="s">
        <v>16</v>
      </c>
      <c r="G335" s="3" t="s">
        <v>1097</v>
      </c>
      <c r="H335" s="3" t="s">
        <v>36</v>
      </c>
      <c r="I335" s="4" t="n">
        <v>37408</v>
      </c>
      <c r="J335" s="3" t="s">
        <v>19</v>
      </c>
      <c r="K335" s="3" t="s">
        <v>20</v>
      </c>
      <c r="L335" s="5" t="s">
        <v>1281</v>
      </c>
    </row>
    <row r="336" customFormat="false" ht="14.9" hidden="false" customHeight="true" outlineLevel="0" collapsed="false">
      <c r="A336" s="2" t="str">
        <f aca="false">HYPERLINK("https://www.fabsurplus.com/sdi_catalog/salesItemDetails.do?id=106972")</f>
        <v>https://www.fabsurplus.com/sdi_catalog/salesItemDetails.do?id=106972</v>
      </c>
      <c r="B336" s="2" t="s">
        <v>1282</v>
      </c>
      <c r="C336" s="2" t="s">
        <v>1256</v>
      </c>
      <c r="D336" s="2" t="s">
        <v>1283</v>
      </c>
      <c r="E336" s="2" t="s">
        <v>1284</v>
      </c>
      <c r="F336" s="2" t="s">
        <v>16</v>
      </c>
      <c r="G336" s="2" t="s">
        <v>1102</v>
      </c>
      <c r="H336" s="2" t="s">
        <v>36</v>
      </c>
      <c r="I336" s="7" t="n">
        <v>34851</v>
      </c>
      <c r="J336" s="2" t="s">
        <v>19</v>
      </c>
      <c r="K336" s="2" t="s">
        <v>20</v>
      </c>
      <c r="L336" s="6" t="s">
        <v>1285</v>
      </c>
    </row>
    <row r="337" customFormat="false" ht="14.9" hidden="false" customHeight="true" outlineLevel="0" collapsed="false">
      <c r="A337" s="3" t="str">
        <f aca="false">HYPERLINK("https://www.fabsurplus.com/sdi_catalog/salesItemDetails.do?id=106973")</f>
        <v>https://www.fabsurplus.com/sdi_catalog/salesItemDetails.do?id=106973</v>
      </c>
      <c r="B337" s="3" t="s">
        <v>1286</v>
      </c>
      <c r="C337" s="3" t="s">
        <v>1256</v>
      </c>
      <c r="D337" s="3" t="s">
        <v>1287</v>
      </c>
      <c r="E337" s="3" t="s">
        <v>1288</v>
      </c>
      <c r="F337" s="3" t="s">
        <v>16</v>
      </c>
      <c r="G337" s="3" t="s">
        <v>1102</v>
      </c>
      <c r="H337" s="3" t="s">
        <v>36</v>
      </c>
      <c r="I337" s="4" t="n">
        <v>34851</v>
      </c>
      <c r="J337" s="3" t="s">
        <v>19</v>
      </c>
      <c r="K337" s="3" t="s">
        <v>20</v>
      </c>
      <c r="L337" s="5" t="s">
        <v>1289</v>
      </c>
    </row>
    <row r="338" customFormat="false" ht="14.9" hidden="false" customHeight="true" outlineLevel="0" collapsed="false">
      <c r="A338" s="2" t="str">
        <f aca="false">HYPERLINK("https://www.fabsurplus.com/sdi_catalog/salesItemDetails.do?id=106974")</f>
        <v>https://www.fabsurplus.com/sdi_catalog/salesItemDetails.do?id=106974</v>
      </c>
      <c r="B338" s="2" t="s">
        <v>1290</v>
      </c>
      <c r="C338" s="2" t="s">
        <v>1256</v>
      </c>
      <c r="D338" s="2" t="s">
        <v>1291</v>
      </c>
      <c r="E338" s="2" t="s">
        <v>1288</v>
      </c>
      <c r="F338" s="2" t="s">
        <v>16</v>
      </c>
      <c r="G338" s="2" t="s">
        <v>1102</v>
      </c>
      <c r="H338" s="2" t="s">
        <v>36</v>
      </c>
      <c r="I338" s="7" t="n">
        <v>34851</v>
      </c>
      <c r="J338" s="2" t="s">
        <v>19</v>
      </c>
      <c r="K338" s="2" t="s">
        <v>20</v>
      </c>
      <c r="L338" s="6" t="s">
        <v>1289</v>
      </c>
    </row>
    <row r="339" customFormat="false" ht="14.9" hidden="false" customHeight="true" outlineLevel="0" collapsed="false">
      <c r="A339" s="3" t="str">
        <f aca="false">HYPERLINK("https://www.fabsurplus.com/sdi_catalog/salesItemDetails.do?id=106975")</f>
        <v>https://www.fabsurplus.com/sdi_catalog/salesItemDetails.do?id=106975</v>
      </c>
      <c r="B339" s="3" t="s">
        <v>1292</v>
      </c>
      <c r="C339" s="3" t="s">
        <v>1256</v>
      </c>
      <c r="D339" s="3" t="s">
        <v>1287</v>
      </c>
      <c r="E339" s="3" t="s">
        <v>1288</v>
      </c>
      <c r="F339" s="3" t="s">
        <v>16</v>
      </c>
      <c r="G339" s="3" t="s">
        <v>1102</v>
      </c>
      <c r="H339" s="3" t="s">
        <v>36</v>
      </c>
      <c r="I339" s="4" t="n">
        <v>34851</v>
      </c>
      <c r="J339" s="3" t="s">
        <v>19</v>
      </c>
      <c r="K339" s="3" t="s">
        <v>20</v>
      </c>
      <c r="L339" s="5" t="s">
        <v>1289</v>
      </c>
    </row>
    <row r="340" customFormat="false" ht="14.9" hidden="false" customHeight="true" outlineLevel="0" collapsed="false">
      <c r="A340" s="2" t="str">
        <f aca="false">HYPERLINK("https://www.fabsurplus.com/sdi_catalog/salesItemDetails.do?id=69878")</f>
        <v>https://www.fabsurplus.com/sdi_catalog/salesItemDetails.do?id=69878</v>
      </c>
      <c r="B340" s="2" t="s">
        <v>1293</v>
      </c>
      <c r="C340" s="2" t="s">
        <v>1294</v>
      </c>
      <c r="D340" s="2" t="s">
        <v>1295</v>
      </c>
      <c r="E340" s="2" t="s">
        <v>1296</v>
      </c>
      <c r="F340" s="2" t="s">
        <v>16</v>
      </c>
      <c r="G340" s="2" t="s">
        <v>1297</v>
      </c>
      <c r="H340" s="2"/>
      <c r="I340" s="7" t="n">
        <v>36434</v>
      </c>
      <c r="J340" s="2" t="s">
        <v>19</v>
      </c>
      <c r="K340" s="2" t="s">
        <v>20</v>
      </c>
      <c r="L340" s="6" t="s">
        <v>1298</v>
      </c>
    </row>
    <row r="341" customFormat="false" ht="14.9" hidden="false" customHeight="true" outlineLevel="0" collapsed="false">
      <c r="A341" s="3" t="str">
        <f aca="false">HYPERLINK("https://www.fabsurplus.com/sdi_catalog/salesItemDetails.do?id=79521")</f>
        <v>https://www.fabsurplus.com/sdi_catalog/salesItemDetails.do?id=79521</v>
      </c>
      <c r="B341" s="3" t="s">
        <v>1299</v>
      </c>
      <c r="C341" s="3" t="s">
        <v>1300</v>
      </c>
      <c r="D341" s="3" t="s">
        <v>1301</v>
      </c>
      <c r="E341" s="3" t="s">
        <v>1302</v>
      </c>
      <c r="F341" s="3" t="s">
        <v>16</v>
      </c>
      <c r="G341" s="3"/>
      <c r="H341" s="3" t="s">
        <v>250</v>
      </c>
      <c r="I341" s="4" t="n">
        <v>36892</v>
      </c>
      <c r="J341" s="3" t="s">
        <v>19</v>
      </c>
      <c r="K341" s="3" t="s">
        <v>20</v>
      </c>
      <c r="L341" s="3" t="s">
        <v>1303</v>
      </c>
    </row>
    <row r="342" customFormat="false" ht="14.9" hidden="false" customHeight="true" outlineLevel="0" collapsed="false">
      <c r="A342" s="2" t="str">
        <f aca="false">HYPERLINK("https://www.fabsurplus.com/sdi_catalog/salesItemDetails.do?id=15658")</f>
        <v>https://www.fabsurplus.com/sdi_catalog/salesItemDetails.do?id=15658</v>
      </c>
      <c r="B342" s="2" t="s">
        <v>1304</v>
      </c>
      <c r="C342" s="2" t="s">
        <v>1305</v>
      </c>
      <c r="D342" s="2" t="s">
        <v>1306</v>
      </c>
      <c r="E342" s="2" t="s">
        <v>15</v>
      </c>
      <c r="F342" s="2" t="s">
        <v>16</v>
      </c>
      <c r="G342" s="2"/>
      <c r="H342" s="2" t="s">
        <v>18</v>
      </c>
      <c r="I342" s="2"/>
      <c r="J342" s="2" t="s">
        <v>19</v>
      </c>
      <c r="K342" s="2" t="s">
        <v>20</v>
      </c>
      <c r="L342" s="6" t="s">
        <v>1307</v>
      </c>
    </row>
    <row r="343" customFormat="false" ht="14.9" hidden="false" customHeight="true" outlineLevel="0" collapsed="false">
      <c r="A343" s="3" t="str">
        <f aca="false">HYPERLINK("https://www.fabsurplus.com/sdi_catalog/salesItemDetails.do?id=83636")</f>
        <v>https://www.fabsurplus.com/sdi_catalog/salesItemDetails.do?id=83636</v>
      </c>
      <c r="B343" s="3" t="s">
        <v>1308</v>
      </c>
      <c r="C343" s="3" t="s">
        <v>1309</v>
      </c>
      <c r="D343" s="3" t="s">
        <v>1310</v>
      </c>
      <c r="E343" s="3" t="s">
        <v>15</v>
      </c>
      <c r="F343" s="3" t="s">
        <v>42</v>
      </c>
      <c r="G343" s="3" t="s">
        <v>1311</v>
      </c>
      <c r="H343" s="3" t="s">
        <v>36</v>
      </c>
      <c r="I343" s="3"/>
      <c r="J343" s="3" t="s">
        <v>19</v>
      </c>
      <c r="K343" s="3" t="s">
        <v>20</v>
      </c>
      <c r="L343" s="5" t="s">
        <v>1312</v>
      </c>
    </row>
    <row r="344" customFormat="false" ht="14.9" hidden="false" customHeight="true" outlineLevel="0" collapsed="false">
      <c r="A344" s="2" t="str">
        <f aca="false">HYPERLINK("https://www.fabsurplus.com/sdi_catalog/salesItemDetails.do?id=83639")</f>
        <v>https://www.fabsurplus.com/sdi_catalog/salesItemDetails.do?id=83639</v>
      </c>
      <c r="B344" s="2" t="s">
        <v>1313</v>
      </c>
      <c r="C344" s="2" t="s">
        <v>1309</v>
      </c>
      <c r="D344" s="2" t="s">
        <v>1314</v>
      </c>
      <c r="E344" s="2" t="s">
        <v>15</v>
      </c>
      <c r="F344" s="2" t="s">
        <v>894</v>
      </c>
      <c r="G344" s="2" t="s">
        <v>1315</v>
      </c>
      <c r="H344" s="2" t="s">
        <v>18</v>
      </c>
      <c r="I344" s="2"/>
      <c r="J344" s="2" t="s">
        <v>19</v>
      </c>
      <c r="K344" s="2" t="s">
        <v>20</v>
      </c>
      <c r="L344" s="6" t="s">
        <v>1316</v>
      </c>
    </row>
    <row r="345" customFormat="false" ht="14.9" hidden="false" customHeight="true" outlineLevel="0" collapsed="false">
      <c r="A345" s="3" t="str">
        <f aca="false">HYPERLINK("https://www.fabsurplus.com/sdi_catalog/salesItemDetails.do?id=79596")</f>
        <v>https://www.fabsurplus.com/sdi_catalog/salesItemDetails.do?id=79596</v>
      </c>
      <c r="B345" s="3" t="s">
        <v>1317</v>
      </c>
      <c r="C345" s="3" t="s">
        <v>1318</v>
      </c>
      <c r="D345" s="3" t="s">
        <v>1319</v>
      </c>
      <c r="E345" s="3" t="s">
        <v>1320</v>
      </c>
      <c r="F345" s="3" t="s">
        <v>136</v>
      </c>
      <c r="G345" s="3" t="s">
        <v>222</v>
      </c>
      <c r="H345" s="3" t="s">
        <v>27</v>
      </c>
      <c r="I345" s="4" t="n">
        <v>36647</v>
      </c>
      <c r="J345" s="3" t="s">
        <v>19</v>
      </c>
      <c r="K345" s="3" t="s">
        <v>20</v>
      </c>
      <c r="L345" s="5" t="s">
        <v>1321</v>
      </c>
    </row>
    <row r="346" customFormat="false" ht="14.9" hidden="false" customHeight="true" outlineLevel="0" collapsed="false">
      <c r="A346" s="2" t="str">
        <f aca="false">HYPERLINK("https://www.fabsurplus.com/sdi_catalog/salesItemDetails.do?id=79885")</f>
        <v>https://www.fabsurplus.com/sdi_catalog/salesItemDetails.do?id=79885</v>
      </c>
      <c r="B346" s="2" t="s">
        <v>1322</v>
      </c>
      <c r="C346" s="2" t="s">
        <v>1318</v>
      </c>
      <c r="D346" s="2" t="s">
        <v>1323</v>
      </c>
      <c r="E346" s="2" t="s">
        <v>1324</v>
      </c>
      <c r="F346" s="2" t="s">
        <v>16</v>
      </c>
      <c r="G346" s="2" t="s">
        <v>222</v>
      </c>
      <c r="H346" s="2" t="s">
        <v>36</v>
      </c>
      <c r="I346" s="2"/>
      <c r="J346" s="2" t="s">
        <v>19</v>
      </c>
      <c r="K346" s="2" t="s">
        <v>20</v>
      </c>
      <c r="L346" s="6" t="s">
        <v>1325</v>
      </c>
    </row>
    <row r="347" customFormat="false" ht="14.9" hidden="false" customHeight="true" outlineLevel="0" collapsed="false">
      <c r="A347" s="3" t="str">
        <f aca="false">HYPERLINK("https://www.fabsurplus.com/sdi_catalog/salesItemDetails.do?id=79887")</f>
        <v>https://www.fabsurplus.com/sdi_catalog/salesItemDetails.do?id=79887</v>
      </c>
      <c r="B347" s="3" t="s">
        <v>1326</v>
      </c>
      <c r="C347" s="3" t="s">
        <v>1318</v>
      </c>
      <c r="D347" s="3" t="s">
        <v>1327</v>
      </c>
      <c r="E347" s="3" t="s">
        <v>1328</v>
      </c>
      <c r="F347" s="3" t="s">
        <v>16</v>
      </c>
      <c r="G347" s="3" t="s">
        <v>1329</v>
      </c>
      <c r="H347" s="3" t="s">
        <v>27</v>
      </c>
      <c r="I347" s="4" t="n">
        <v>34820</v>
      </c>
      <c r="J347" s="3" t="s">
        <v>19</v>
      </c>
      <c r="K347" s="3" t="s">
        <v>20</v>
      </c>
      <c r="L347" s="5" t="s">
        <v>1330</v>
      </c>
    </row>
    <row r="348" customFormat="false" ht="14.9" hidden="false" customHeight="true" outlineLevel="0" collapsed="false">
      <c r="A348" s="2" t="str">
        <f aca="false">HYPERLINK("https://www.fabsurplus.com/sdi_catalog/salesItemDetails.do?id=80368")</f>
        <v>https://www.fabsurplus.com/sdi_catalog/salesItemDetails.do?id=80368</v>
      </c>
      <c r="B348" s="2" t="s">
        <v>1331</v>
      </c>
      <c r="C348" s="2" t="s">
        <v>1332</v>
      </c>
      <c r="D348" s="2" t="s">
        <v>1333</v>
      </c>
      <c r="E348" s="2" t="s">
        <v>1334</v>
      </c>
      <c r="F348" s="2" t="s">
        <v>16</v>
      </c>
      <c r="G348" s="2" t="s">
        <v>534</v>
      </c>
      <c r="H348" s="2" t="s">
        <v>27</v>
      </c>
      <c r="I348" s="7" t="n">
        <v>34850.9166666667</v>
      </c>
      <c r="J348" s="2" t="s">
        <v>19</v>
      </c>
      <c r="K348" s="2" t="s">
        <v>20</v>
      </c>
      <c r="L348" s="6" t="s">
        <v>1335</v>
      </c>
    </row>
    <row r="349" customFormat="false" ht="14.9" hidden="false" customHeight="true" outlineLevel="0" collapsed="false">
      <c r="A349" s="3" t="str">
        <f aca="false">HYPERLINK("https://www.fabsurplus.com/sdi_catalog/salesItemDetails.do?id=83625")</f>
        <v>https://www.fabsurplus.com/sdi_catalog/salesItemDetails.do?id=83625</v>
      </c>
      <c r="B349" s="3" t="s">
        <v>1336</v>
      </c>
      <c r="C349" s="3" t="s">
        <v>1332</v>
      </c>
      <c r="D349" s="3" t="s">
        <v>1337</v>
      </c>
      <c r="E349" s="3" t="s">
        <v>1338</v>
      </c>
      <c r="F349" s="3" t="s">
        <v>16</v>
      </c>
      <c r="G349" s="3"/>
      <c r="H349" s="3" t="s">
        <v>36</v>
      </c>
      <c r="I349" s="4" t="n">
        <v>34393.9583333333</v>
      </c>
      <c r="J349" s="3" t="s">
        <v>19</v>
      </c>
      <c r="K349" s="3" t="s">
        <v>20</v>
      </c>
      <c r="L349" s="5" t="s">
        <v>1339</v>
      </c>
    </row>
    <row r="350" customFormat="false" ht="14.9" hidden="false" customHeight="true" outlineLevel="0" collapsed="false">
      <c r="A350" s="2" t="str">
        <f aca="false">HYPERLINK("https://www.fabsurplus.com/sdi_catalog/salesItemDetails.do?id=77091")</f>
        <v>https://www.fabsurplus.com/sdi_catalog/salesItemDetails.do?id=77091</v>
      </c>
      <c r="B350" s="2" t="s">
        <v>1340</v>
      </c>
      <c r="C350" s="2" t="s">
        <v>1341</v>
      </c>
      <c r="D350" s="2" t="s">
        <v>1342</v>
      </c>
      <c r="E350" s="2" t="s">
        <v>1343</v>
      </c>
      <c r="F350" s="2" t="s">
        <v>16</v>
      </c>
      <c r="G350" s="2" t="s">
        <v>26</v>
      </c>
      <c r="H350" s="2" t="s">
        <v>36</v>
      </c>
      <c r="I350" s="2"/>
      <c r="J350" s="2" t="s">
        <v>19</v>
      </c>
      <c r="K350" s="2" t="s">
        <v>20</v>
      </c>
      <c r="L350" s="2"/>
    </row>
    <row r="351" customFormat="false" ht="14.9" hidden="false" customHeight="true" outlineLevel="0" collapsed="false">
      <c r="A351" s="3" t="str">
        <f aca="false">HYPERLINK("https://www.fabsurplus.com/sdi_catalog/salesItemDetails.do?id=84090")</f>
        <v>https://www.fabsurplus.com/sdi_catalog/salesItemDetails.do?id=84090</v>
      </c>
      <c r="B351" s="3" t="s">
        <v>1344</v>
      </c>
      <c r="C351" s="3" t="s">
        <v>1345</v>
      </c>
      <c r="D351" s="3" t="s">
        <v>1346</v>
      </c>
      <c r="E351" s="3" t="s">
        <v>1347</v>
      </c>
      <c r="F351" s="3" t="s">
        <v>16</v>
      </c>
      <c r="G351" s="3"/>
      <c r="H351" s="3" t="s">
        <v>284</v>
      </c>
      <c r="I351" s="3"/>
      <c r="J351" s="3" t="s">
        <v>19</v>
      </c>
      <c r="K351" s="3" t="s">
        <v>20</v>
      </c>
      <c r="L351" s="5" t="s">
        <v>1348</v>
      </c>
    </row>
    <row r="352" customFormat="false" ht="14.9" hidden="false" customHeight="true" outlineLevel="0" collapsed="false">
      <c r="A352" s="2" t="str">
        <f aca="false">HYPERLINK("https://www.fabsurplus.com/sdi_catalog/salesItemDetails.do?id=84080")</f>
        <v>https://www.fabsurplus.com/sdi_catalog/salesItemDetails.do?id=84080</v>
      </c>
      <c r="B352" s="2" t="s">
        <v>1349</v>
      </c>
      <c r="C352" s="2" t="s">
        <v>1350</v>
      </c>
      <c r="D352" s="2" t="s">
        <v>1351</v>
      </c>
      <c r="E352" s="2" t="s">
        <v>1352</v>
      </c>
      <c r="F352" s="2" t="s">
        <v>16</v>
      </c>
      <c r="G352" s="2"/>
      <c r="H352" s="2" t="s">
        <v>27</v>
      </c>
      <c r="I352" s="2"/>
      <c r="J352" s="2" t="s">
        <v>19</v>
      </c>
      <c r="K352" s="2" t="s">
        <v>20</v>
      </c>
      <c r="L352" s="6" t="s">
        <v>1353</v>
      </c>
    </row>
    <row r="353" customFormat="false" ht="14.9" hidden="false" customHeight="true" outlineLevel="0" collapsed="false">
      <c r="A353" s="3" t="str">
        <f aca="false">HYPERLINK("https://www.fabsurplus.com/sdi_catalog/salesItemDetails.do?id=83739")</f>
        <v>https://www.fabsurplus.com/sdi_catalog/salesItemDetails.do?id=83739</v>
      </c>
      <c r="B353" s="3" t="s">
        <v>1354</v>
      </c>
      <c r="C353" s="3" t="s">
        <v>1355</v>
      </c>
      <c r="D353" s="3" t="s">
        <v>1356</v>
      </c>
      <c r="E353" s="3" t="s">
        <v>1357</v>
      </c>
      <c r="F353" s="3" t="s">
        <v>793</v>
      </c>
      <c r="G353" s="3" t="s">
        <v>534</v>
      </c>
      <c r="H353" s="3" t="s">
        <v>27</v>
      </c>
      <c r="I353" s="3"/>
      <c r="J353" s="3" t="s">
        <v>19</v>
      </c>
      <c r="K353" s="3" t="s">
        <v>20</v>
      </c>
      <c r="L353" s="5" t="s">
        <v>1358</v>
      </c>
    </row>
    <row r="354" customFormat="false" ht="14.9" hidden="false" customHeight="true" outlineLevel="0" collapsed="false">
      <c r="A354" s="2" t="str">
        <f aca="false">HYPERLINK("https://www.fabsurplus.com/sdi_catalog/salesItemDetails.do?id=83796")</f>
        <v>https://www.fabsurplus.com/sdi_catalog/salesItemDetails.do?id=83796</v>
      </c>
      <c r="B354" s="2" t="s">
        <v>1359</v>
      </c>
      <c r="C354" s="2" t="s">
        <v>1355</v>
      </c>
      <c r="D354" s="2" t="s">
        <v>1360</v>
      </c>
      <c r="E354" s="2" t="s">
        <v>1361</v>
      </c>
      <c r="F354" s="2" t="s">
        <v>16</v>
      </c>
      <c r="G354" s="2" t="s">
        <v>26</v>
      </c>
      <c r="H354" s="2" t="s">
        <v>27</v>
      </c>
      <c r="I354" s="2"/>
      <c r="J354" s="2" t="s">
        <v>19</v>
      </c>
      <c r="K354" s="2" t="s">
        <v>20</v>
      </c>
      <c r="L354" s="6" t="s">
        <v>1362</v>
      </c>
    </row>
    <row r="355" customFormat="false" ht="14.9" hidden="false" customHeight="true" outlineLevel="0" collapsed="false">
      <c r="A355" s="3" t="str">
        <f aca="false">HYPERLINK("https://www.fabsurplus.com/sdi_catalog/salesItemDetails.do?id=83797")</f>
        <v>https://www.fabsurplus.com/sdi_catalog/salesItemDetails.do?id=83797</v>
      </c>
      <c r="B355" s="3" t="s">
        <v>1363</v>
      </c>
      <c r="C355" s="3" t="s">
        <v>1355</v>
      </c>
      <c r="D355" s="3" t="s">
        <v>1364</v>
      </c>
      <c r="E355" s="3" t="s">
        <v>1365</v>
      </c>
      <c r="F355" s="3" t="s">
        <v>16</v>
      </c>
      <c r="G355" s="3" t="s">
        <v>26</v>
      </c>
      <c r="H355" s="3" t="s">
        <v>27</v>
      </c>
      <c r="I355" s="3"/>
      <c r="J355" s="3" t="s">
        <v>19</v>
      </c>
      <c r="K355" s="3" t="s">
        <v>20</v>
      </c>
      <c r="L355" s="5" t="s">
        <v>1366</v>
      </c>
    </row>
    <row r="356" customFormat="false" ht="14.9" hidden="false" customHeight="true" outlineLevel="0" collapsed="false">
      <c r="A356" s="2" t="str">
        <f aca="false">HYPERLINK("https://www.fabsurplus.com/sdi_catalog/salesItemDetails.do?id=83798")</f>
        <v>https://www.fabsurplus.com/sdi_catalog/salesItemDetails.do?id=83798</v>
      </c>
      <c r="B356" s="2" t="s">
        <v>1367</v>
      </c>
      <c r="C356" s="2" t="s">
        <v>1355</v>
      </c>
      <c r="D356" s="2" t="s">
        <v>1368</v>
      </c>
      <c r="E356" s="2" t="s">
        <v>1369</v>
      </c>
      <c r="F356" s="2" t="s">
        <v>16</v>
      </c>
      <c r="G356" s="2" t="s">
        <v>26</v>
      </c>
      <c r="H356" s="2" t="s">
        <v>27</v>
      </c>
      <c r="I356" s="2"/>
      <c r="J356" s="2" t="s">
        <v>19</v>
      </c>
      <c r="K356" s="2" t="s">
        <v>20</v>
      </c>
      <c r="L356" s="6" t="s">
        <v>1370</v>
      </c>
    </row>
    <row r="357" customFormat="false" ht="14.9" hidden="false" customHeight="true" outlineLevel="0" collapsed="false">
      <c r="A357" s="3" t="str">
        <f aca="false">HYPERLINK("https://www.fabsurplus.com/sdi_catalog/salesItemDetails.do?id=83799")</f>
        <v>https://www.fabsurplus.com/sdi_catalog/salesItemDetails.do?id=83799</v>
      </c>
      <c r="B357" s="3" t="s">
        <v>1371</v>
      </c>
      <c r="C357" s="3" t="s">
        <v>1355</v>
      </c>
      <c r="D357" s="3" t="s">
        <v>1372</v>
      </c>
      <c r="E357" s="3" t="s">
        <v>1373</v>
      </c>
      <c r="F357" s="3" t="s">
        <v>16</v>
      </c>
      <c r="G357" s="3" t="s">
        <v>26</v>
      </c>
      <c r="H357" s="3" t="s">
        <v>27</v>
      </c>
      <c r="I357" s="3"/>
      <c r="J357" s="3" t="s">
        <v>19</v>
      </c>
      <c r="K357" s="3" t="s">
        <v>20</v>
      </c>
      <c r="L357" s="5" t="s">
        <v>1374</v>
      </c>
    </row>
    <row r="358" customFormat="false" ht="14.9" hidden="false" customHeight="true" outlineLevel="0" collapsed="false">
      <c r="A358" s="2" t="str">
        <f aca="false">HYPERLINK("https://www.fabsurplus.com/sdi_catalog/salesItemDetails.do?id=83801")</f>
        <v>https://www.fabsurplus.com/sdi_catalog/salesItemDetails.do?id=83801</v>
      </c>
      <c r="B358" s="2" t="s">
        <v>1375</v>
      </c>
      <c r="C358" s="2" t="s">
        <v>1355</v>
      </c>
      <c r="D358" s="2" t="s">
        <v>1376</v>
      </c>
      <c r="E358" s="2" t="s">
        <v>1377</v>
      </c>
      <c r="F358" s="2" t="s">
        <v>16</v>
      </c>
      <c r="G358" s="2" t="s">
        <v>26</v>
      </c>
      <c r="H358" s="2" t="s">
        <v>27</v>
      </c>
      <c r="I358" s="2"/>
      <c r="J358" s="2" t="s">
        <v>19</v>
      </c>
      <c r="K358" s="2" t="s">
        <v>20</v>
      </c>
      <c r="L358" s="6" t="s">
        <v>1378</v>
      </c>
    </row>
    <row r="359" customFormat="false" ht="14.9" hidden="false" customHeight="true" outlineLevel="0" collapsed="false">
      <c r="A359" s="3" t="str">
        <f aca="false">HYPERLINK("https://www.fabsurplus.com/sdi_catalog/salesItemDetails.do?id=83802")</f>
        <v>https://www.fabsurplus.com/sdi_catalog/salesItemDetails.do?id=83802</v>
      </c>
      <c r="B359" s="3" t="s">
        <v>1379</v>
      </c>
      <c r="C359" s="3" t="s">
        <v>1355</v>
      </c>
      <c r="D359" s="3" t="s">
        <v>1380</v>
      </c>
      <c r="E359" s="3" t="s">
        <v>1381</v>
      </c>
      <c r="F359" s="3" t="s">
        <v>16</v>
      </c>
      <c r="G359" s="3" t="s">
        <v>26</v>
      </c>
      <c r="H359" s="3" t="s">
        <v>27</v>
      </c>
      <c r="I359" s="3"/>
      <c r="J359" s="3" t="s">
        <v>19</v>
      </c>
      <c r="K359" s="3" t="s">
        <v>20</v>
      </c>
      <c r="L359" s="5" t="s">
        <v>1382</v>
      </c>
    </row>
    <row r="360" customFormat="false" ht="14.9" hidden="false" customHeight="true" outlineLevel="0" collapsed="false">
      <c r="A360" s="2" t="str">
        <f aca="false">HYPERLINK("https://www.fabsurplus.com/sdi_catalog/salesItemDetails.do?id=83803")</f>
        <v>https://www.fabsurplus.com/sdi_catalog/salesItemDetails.do?id=83803</v>
      </c>
      <c r="B360" s="2" t="s">
        <v>1383</v>
      </c>
      <c r="C360" s="2" t="s">
        <v>1355</v>
      </c>
      <c r="D360" s="2" t="s">
        <v>1384</v>
      </c>
      <c r="E360" s="2" t="s">
        <v>1385</v>
      </c>
      <c r="F360" s="2" t="s">
        <v>16</v>
      </c>
      <c r="G360" s="2" t="s">
        <v>26</v>
      </c>
      <c r="H360" s="2" t="s">
        <v>27</v>
      </c>
      <c r="I360" s="2"/>
      <c r="J360" s="2" t="s">
        <v>19</v>
      </c>
      <c r="K360" s="2" t="s">
        <v>20</v>
      </c>
      <c r="L360" s="6" t="s">
        <v>1386</v>
      </c>
    </row>
    <row r="361" customFormat="false" ht="14.9" hidden="false" customHeight="true" outlineLevel="0" collapsed="false">
      <c r="A361" s="3" t="str">
        <f aca="false">HYPERLINK("https://www.fabsurplus.com/sdi_catalog/salesItemDetails.do?id=83804")</f>
        <v>https://www.fabsurplus.com/sdi_catalog/salesItemDetails.do?id=83804</v>
      </c>
      <c r="B361" s="3" t="s">
        <v>1387</v>
      </c>
      <c r="C361" s="3" t="s">
        <v>1355</v>
      </c>
      <c r="D361" s="3" t="s">
        <v>1388</v>
      </c>
      <c r="E361" s="3" t="s">
        <v>1389</v>
      </c>
      <c r="F361" s="3" t="s">
        <v>16</v>
      </c>
      <c r="G361" s="3"/>
      <c r="H361" s="3" t="s">
        <v>27</v>
      </c>
      <c r="I361" s="3"/>
      <c r="J361" s="3" t="s">
        <v>19</v>
      </c>
      <c r="K361" s="3" t="s">
        <v>20</v>
      </c>
      <c r="L361" s="5" t="s">
        <v>1390</v>
      </c>
    </row>
    <row r="362" customFormat="false" ht="14.9" hidden="false" customHeight="true" outlineLevel="0" collapsed="false">
      <c r="A362" s="2" t="str">
        <f aca="false">HYPERLINK("https://www.fabsurplus.com/sdi_catalog/salesItemDetails.do?id=83813")</f>
        <v>https://www.fabsurplus.com/sdi_catalog/salesItemDetails.do?id=83813</v>
      </c>
      <c r="B362" s="2" t="s">
        <v>1391</v>
      </c>
      <c r="C362" s="2" t="s">
        <v>1355</v>
      </c>
      <c r="D362" s="2" t="s">
        <v>1392</v>
      </c>
      <c r="E362" s="2" t="s">
        <v>1393</v>
      </c>
      <c r="F362" s="2" t="s">
        <v>47</v>
      </c>
      <c r="G362" s="2" t="s">
        <v>26</v>
      </c>
      <c r="H362" s="2" t="s">
        <v>27</v>
      </c>
      <c r="I362" s="2"/>
      <c r="J362" s="2" t="s">
        <v>19</v>
      </c>
      <c r="K362" s="2" t="s">
        <v>20</v>
      </c>
      <c r="L362" s="6" t="s">
        <v>1394</v>
      </c>
    </row>
    <row r="363" customFormat="false" ht="14.9" hidden="false" customHeight="true" outlineLevel="0" collapsed="false">
      <c r="A363" s="3" t="str">
        <f aca="false">HYPERLINK("https://www.fabsurplus.com/sdi_catalog/salesItemDetails.do?id=83814")</f>
        <v>https://www.fabsurplus.com/sdi_catalog/salesItemDetails.do?id=83814</v>
      </c>
      <c r="B363" s="3" t="s">
        <v>1395</v>
      </c>
      <c r="C363" s="3" t="s">
        <v>1355</v>
      </c>
      <c r="D363" s="3" t="s">
        <v>1396</v>
      </c>
      <c r="E363" s="3" t="s">
        <v>1397</v>
      </c>
      <c r="F363" s="3" t="s">
        <v>16</v>
      </c>
      <c r="G363" s="3" t="s">
        <v>26</v>
      </c>
      <c r="H363" s="3" t="s">
        <v>27</v>
      </c>
      <c r="I363" s="3"/>
      <c r="J363" s="3" t="s">
        <v>19</v>
      </c>
      <c r="K363" s="3" t="s">
        <v>20</v>
      </c>
      <c r="L363" s="5" t="s">
        <v>1398</v>
      </c>
    </row>
    <row r="364" customFormat="false" ht="14.9" hidden="false" customHeight="true" outlineLevel="0" collapsed="false">
      <c r="A364" s="2" t="str">
        <f aca="false">HYPERLINK("https://www.fabsurplus.com/sdi_catalog/salesItemDetails.do?id=83815")</f>
        <v>https://www.fabsurplus.com/sdi_catalog/salesItemDetails.do?id=83815</v>
      </c>
      <c r="B364" s="2" t="s">
        <v>1399</v>
      </c>
      <c r="C364" s="2" t="s">
        <v>1355</v>
      </c>
      <c r="D364" s="2" t="s">
        <v>1400</v>
      </c>
      <c r="E364" s="2" t="s">
        <v>1401</v>
      </c>
      <c r="F364" s="2" t="s">
        <v>16</v>
      </c>
      <c r="G364" s="2" t="s">
        <v>26</v>
      </c>
      <c r="H364" s="2" t="s">
        <v>27</v>
      </c>
      <c r="I364" s="2"/>
      <c r="J364" s="2" t="s">
        <v>19</v>
      </c>
      <c r="K364" s="2" t="s">
        <v>20</v>
      </c>
      <c r="L364" s="6" t="s">
        <v>1402</v>
      </c>
    </row>
    <row r="365" customFormat="false" ht="14.9" hidden="false" customHeight="true" outlineLevel="0" collapsed="false">
      <c r="A365" s="3" t="str">
        <f aca="false">HYPERLINK("https://www.fabsurplus.com/sdi_catalog/salesItemDetails.do?id=83816")</f>
        <v>https://www.fabsurplus.com/sdi_catalog/salesItemDetails.do?id=83816</v>
      </c>
      <c r="B365" s="3" t="s">
        <v>1403</v>
      </c>
      <c r="C365" s="3" t="s">
        <v>1355</v>
      </c>
      <c r="D365" s="3" t="s">
        <v>1404</v>
      </c>
      <c r="E365" s="3" t="s">
        <v>1405</v>
      </c>
      <c r="F365" s="3" t="s">
        <v>16</v>
      </c>
      <c r="G365" s="3"/>
      <c r="H365" s="3" t="s">
        <v>27</v>
      </c>
      <c r="I365" s="3"/>
      <c r="J365" s="3" t="s">
        <v>19</v>
      </c>
      <c r="K365" s="3" t="s">
        <v>20</v>
      </c>
      <c r="L365" s="5" t="s">
        <v>1406</v>
      </c>
    </row>
    <row r="366" customFormat="false" ht="14.9" hidden="false" customHeight="true" outlineLevel="0" collapsed="false">
      <c r="A366" s="2" t="str">
        <f aca="false">HYPERLINK("https://www.fabsurplus.com/sdi_catalog/salesItemDetails.do?id=83817")</f>
        <v>https://www.fabsurplus.com/sdi_catalog/salesItemDetails.do?id=83817</v>
      </c>
      <c r="B366" s="2" t="s">
        <v>1407</v>
      </c>
      <c r="C366" s="2" t="s">
        <v>1355</v>
      </c>
      <c r="D366" s="2" t="s">
        <v>1408</v>
      </c>
      <c r="E366" s="2" t="s">
        <v>1385</v>
      </c>
      <c r="F366" s="2" t="s">
        <v>16</v>
      </c>
      <c r="G366" s="2" t="s">
        <v>26</v>
      </c>
      <c r="H366" s="2" t="s">
        <v>27</v>
      </c>
      <c r="I366" s="2"/>
      <c r="J366" s="2" t="s">
        <v>19</v>
      </c>
      <c r="K366" s="2" t="s">
        <v>20</v>
      </c>
      <c r="L366" s="6" t="s">
        <v>1409</v>
      </c>
    </row>
    <row r="367" customFormat="false" ht="14.9" hidden="false" customHeight="true" outlineLevel="0" collapsed="false">
      <c r="A367" s="3" t="str">
        <f aca="false">HYPERLINK("https://www.fabsurplus.com/sdi_catalog/salesItemDetails.do?id=83818")</f>
        <v>https://www.fabsurplus.com/sdi_catalog/salesItemDetails.do?id=83818</v>
      </c>
      <c r="B367" s="3" t="s">
        <v>1410</v>
      </c>
      <c r="C367" s="3" t="s">
        <v>1355</v>
      </c>
      <c r="D367" s="3" t="s">
        <v>1411</v>
      </c>
      <c r="E367" s="3" t="s">
        <v>1412</v>
      </c>
      <c r="F367" s="3" t="s">
        <v>16</v>
      </c>
      <c r="G367" s="3" t="s">
        <v>26</v>
      </c>
      <c r="H367" s="3" t="s">
        <v>27</v>
      </c>
      <c r="I367" s="3"/>
      <c r="J367" s="3" t="s">
        <v>19</v>
      </c>
      <c r="K367" s="3" t="s">
        <v>20</v>
      </c>
      <c r="L367" s="5" t="s">
        <v>1413</v>
      </c>
    </row>
    <row r="368" customFormat="false" ht="14.9" hidden="false" customHeight="true" outlineLevel="0" collapsed="false">
      <c r="A368" s="2" t="str">
        <f aca="false">HYPERLINK("https://www.fabsurplus.com/sdi_catalog/salesItemDetails.do?id=83820")</f>
        <v>https://www.fabsurplus.com/sdi_catalog/salesItemDetails.do?id=83820</v>
      </c>
      <c r="B368" s="2" t="s">
        <v>1414</v>
      </c>
      <c r="C368" s="2" t="s">
        <v>1355</v>
      </c>
      <c r="D368" s="2" t="s">
        <v>1415</v>
      </c>
      <c r="E368" s="2" t="s">
        <v>1416</v>
      </c>
      <c r="F368" s="2" t="s">
        <v>16</v>
      </c>
      <c r="G368" s="2" t="s">
        <v>26</v>
      </c>
      <c r="H368" s="2" t="s">
        <v>27</v>
      </c>
      <c r="I368" s="2"/>
      <c r="J368" s="2" t="s">
        <v>19</v>
      </c>
      <c r="K368" s="2" t="s">
        <v>20</v>
      </c>
      <c r="L368" s="6" t="s">
        <v>1417</v>
      </c>
    </row>
    <row r="369" customFormat="false" ht="14.9" hidden="false" customHeight="true" outlineLevel="0" collapsed="false">
      <c r="A369" s="3" t="str">
        <f aca="false">HYPERLINK("https://www.fabsurplus.com/sdi_catalog/salesItemDetails.do?id=83822")</f>
        <v>https://www.fabsurplus.com/sdi_catalog/salesItemDetails.do?id=83822</v>
      </c>
      <c r="B369" s="3" t="s">
        <v>1418</v>
      </c>
      <c r="C369" s="3" t="s">
        <v>1355</v>
      </c>
      <c r="D369" s="3" t="s">
        <v>1419</v>
      </c>
      <c r="E369" s="3" t="s">
        <v>1420</v>
      </c>
      <c r="F369" s="3" t="s">
        <v>16</v>
      </c>
      <c r="G369" s="3" t="s">
        <v>534</v>
      </c>
      <c r="H369" s="3" t="s">
        <v>27</v>
      </c>
      <c r="I369" s="3"/>
      <c r="J369" s="3" t="s">
        <v>19</v>
      </c>
      <c r="K369" s="3" t="s">
        <v>20</v>
      </c>
      <c r="L369" s="5" t="s">
        <v>1421</v>
      </c>
    </row>
    <row r="370" customFormat="false" ht="14.9" hidden="false" customHeight="true" outlineLevel="0" collapsed="false">
      <c r="A370" s="2" t="str">
        <f aca="false">HYPERLINK("https://www.fabsurplus.com/sdi_catalog/salesItemDetails.do?id=83857")</f>
        <v>https://www.fabsurplus.com/sdi_catalog/salesItemDetails.do?id=83857</v>
      </c>
      <c r="B370" s="2" t="s">
        <v>1422</v>
      </c>
      <c r="C370" s="2" t="s">
        <v>1355</v>
      </c>
      <c r="D370" s="2" t="s">
        <v>1423</v>
      </c>
      <c r="E370" s="2" t="s">
        <v>1424</v>
      </c>
      <c r="F370" s="2" t="s">
        <v>47</v>
      </c>
      <c r="G370" s="2" t="s">
        <v>26</v>
      </c>
      <c r="H370" s="2" t="s">
        <v>27</v>
      </c>
      <c r="I370" s="2"/>
      <c r="J370" s="2" t="s">
        <v>19</v>
      </c>
      <c r="K370" s="2" t="s">
        <v>20</v>
      </c>
      <c r="L370" s="6" t="s">
        <v>1425</v>
      </c>
    </row>
    <row r="371" customFormat="false" ht="14.9" hidden="false" customHeight="true" outlineLevel="0" collapsed="false">
      <c r="A371" s="3" t="str">
        <f aca="false">HYPERLINK("https://www.fabsurplus.com/sdi_catalog/salesItemDetails.do?id=83858")</f>
        <v>https://www.fabsurplus.com/sdi_catalog/salesItemDetails.do?id=83858</v>
      </c>
      <c r="B371" s="3" t="s">
        <v>1426</v>
      </c>
      <c r="C371" s="3" t="s">
        <v>1355</v>
      </c>
      <c r="D371" s="3" t="s">
        <v>1427</v>
      </c>
      <c r="E371" s="3" t="s">
        <v>1428</v>
      </c>
      <c r="F371" s="3" t="s">
        <v>47</v>
      </c>
      <c r="G371" s="3" t="s">
        <v>26</v>
      </c>
      <c r="H371" s="3" t="s">
        <v>27</v>
      </c>
      <c r="I371" s="3"/>
      <c r="J371" s="3" t="s">
        <v>19</v>
      </c>
      <c r="K371" s="3" t="s">
        <v>20</v>
      </c>
      <c r="L371" s="5" t="s">
        <v>1429</v>
      </c>
    </row>
    <row r="372" customFormat="false" ht="14.9" hidden="false" customHeight="true" outlineLevel="0" collapsed="false">
      <c r="A372" s="2" t="str">
        <f aca="false">HYPERLINK("https://www.fabsurplus.com/sdi_catalog/salesItemDetails.do?id=83859")</f>
        <v>https://www.fabsurplus.com/sdi_catalog/salesItemDetails.do?id=83859</v>
      </c>
      <c r="B372" s="2" t="s">
        <v>1430</v>
      </c>
      <c r="C372" s="2" t="s">
        <v>1355</v>
      </c>
      <c r="D372" s="2" t="s">
        <v>1431</v>
      </c>
      <c r="E372" s="2" t="s">
        <v>1432</v>
      </c>
      <c r="F372" s="2" t="s">
        <v>16</v>
      </c>
      <c r="G372" s="2" t="s">
        <v>26</v>
      </c>
      <c r="H372" s="2" t="s">
        <v>27</v>
      </c>
      <c r="I372" s="2"/>
      <c r="J372" s="2" t="s">
        <v>19</v>
      </c>
      <c r="K372" s="2" t="s">
        <v>20</v>
      </c>
      <c r="L372" s="6" t="s">
        <v>1433</v>
      </c>
    </row>
    <row r="373" customFormat="false" ht="14.9" hidden="false" customHeight="true" outlineLevel="0" collapsed="false">
      <c r="A373" s="3" t="str">
        <f aca="false">HYPERLINK("https://www.fabsurplus.com/sdi_catalog/salesItemDetails.do?id=83860")</f>
        <v>https://www.fabsurplus.com/sdi_catalog/salesItemDetails.do?id=83860</v>
      </c>
      <c r="B373" s="3" t="s">
        <v>1434</v>
      </c>
      <c r="C373" s="3" t="s">
        <v>1355</v>
      </c>
      <c r="D373" s="3" t="s">
        <v>1435</v>
      </c>
      <c r="E373" s="3" t="s">
        <v>1436</v>
      </c>
      <c r="F373" s="3" t="s">
        <v>42</v>
      </c>
      <c r="G373" s="3" t="s">
        <v>17</v>
      </c>
      <c r="H373" s="3" t="s">
        <v>27</v>
      </c>
      <c r="I373" s="3"/>
      <c r="J373" s="3" t="s">
        <v>19</v>
      </c>
      <c r="K373" s="3" t="s">
        <v>20</v>
      </c>
      <c r="L373" s="5" t="s">
        <v>1437</v>
      </c>
    </row>
    <row r="374" customFormat="false" ht="14.9" hidden="false" customHeight="true" outlineLevel="0" collapsed="false">
      <c r="A374" s="2" t="str">
        <f aca="false">HYPERLINK("https://www.fabsurplus.com/sdi_catalog/salesItemDetails.do?id=83936")</f>
        <v>https://www.fabsurplus.com/sdi_catalog/salesItemDetails.do?id=83936</v>
      </c>
      <c r="B374" s="2" t="s">
        <v>1438</v>
      </c>
      <c r="C374" s="2" t="s">
        <v>1355</v>
      </c>
      <c r="D374" s="2" t="s">
        <v>1439</v>
      </c>
      <c r="E374" s="2" t="s">
        <v>1440</v>
      </c>
      <c r="F374" s="2" t="s">
        <v>16</v>
      </c>
      <c r="G374" s="2" t="s">
        <v>26</v>
      </c>
      <c r="H374" s="2" t="s">
        <v>27</v>
      </c>
      <c r="I374" s="2"/>
      <c r="J374" s="2" t="s">
        <v>19</v>
      </c>
      <c r="K374" s="2" t="s">
        <v>20</v>
      </c>
      <c r="L374" s="6" t="s">
        <v>1441</v>
      </c>
    </row>
    <row r="375" customFormat="false" ht="14.9" hidden="false" customHeight="true" outlineLevel="0" collapsed="false">
      <c r="A375" s="3" t="str">
        <f aca="false">HYPERLINK("https://www.fabsurplus.com/sdi_catalog/salesItemDetails.do?id=84210")</f>
        <v>https://www.fabsurplus.com/sdi_catalog/salesItemDetails.do?id=84210</v>
      </c>
      <c r="B375" s="3" t="s">
        <v>1442</v>
      </c>
      <c r="C375" s="3" t="s">
        <v>1355</v>
      </c>
      <c r="D375" s="3" t="s">
        <v>1443</v>
      </c>
      <c r="E375" s="3" t="s">
        <v>1444</v>
      </c>
      <c r="F375" s="3" t="s">
        <v>16</v>
      </c>
      <c r="G375" s="3"/>
      <c r="H375" s="3" t="s">
        <v>27</v>
      </c>
      <c r="I375" s="3"/>
      <c r="J375" s="3" t="s">
        <v>19</v>
      </c>
      <c r="K375" s="3" t="s">
        <v>20</v>
      </c>
      <c r="L375" s="5" t="s">
        <v>1445</v>
      </c>
    </row>
    <row r="376" customFormat="false" ht="14.9" hidden="false" customHeight="true" outlineLevel="0" collapsed="false">
      <c r="A376" s="2" t="str">
        <f aca="false">HYPERLINK("https://www.fabsurplus.com/sdi_catalog/salesItemDetails.do?id=79520")</f>
        <v>https://www.fabsurplus.com/sdi_catalog/salesItemDetails.do?id=79520</v>
      </c>
      <c r="B376" s="2" t="s">
        <v>1446</v>
      </c>
      <c r="C376" s="2" t="s">
        <v>1447</v>
      </c>
      <c r="D376" s="2" t="s">
        <v>1448</v>
      </c>
      <c r="E376" s="2" t="s">
        <v>1449</v>
      </c>
      <c r="F376" s="2" t="s">
        <v>42</v>
      </c>
      <c r="G376" s="2"/>
      <c r="H376" s="2" t="s">
        <v>284</v>
      </c>
      <c r="I376" s="7" t="n">
        <v>36892</v>
      </c>
      <c r="J376" s="2" t="s">
        <v>19</v>
      </c>
      <c r="K376" s="2" t="s">
        <v>20</v>
      </c>
      <c r="L376" s="6" t="s">
        <v>1450</v>
      </c>
    </row>
    <row r="377" customFormat="false" ht="14.9" hidden="false" customHeight="true" outlineLevel="0" collapsed="false">
      <c r="A377" s="3" t="str">
        <f aca="false">HYPERLINK("https://www.fabsurplus.com/sdi_catalog/salesItemDetails.do?id=80169")</f>
        <v>https://www.fabsurplus.com/sdi_catalog/salesItemDetails.do?id=80169</v>
      </c>
      <c r="B377" s="3" t="s">
        <v>1451</v>
      </c>
      <c r="C377" s="3" t="s">
        <v>1452</v>
      </c>
      <c r="D377" s="3" t="s">
        <v>1453</v>
      </c>
      <c r="E377" s="3" t="s">
        <v>1454</v>
      </c>
      <c r="F377" s="3" t="s">
        <v>16</v>
      </c>
      <c r="G377" s="3"/>
      <c r="H377" s="3" t="s">
        <v>284</v>
      </c>
      <c r="I377" s="4" t="n">
        <v>41244</v>
      </c>
      <c r="J377" s="3" t="s">
        <v>19</v>
      </c>
      <c r="K377" s="3" t="s">
        <v>20</v>
      </c>
      <c r="L377" s="5" t="s">
        <v>1455</v>
      </c>
    </row>
    <row r="378" customFormat="false" ht="14.9" hidden="false" customHeight="true" outlineLevel="0" collapsed="false">
      <c r="A378" s="2" t="str">
        <f aca="false">HYPERLINK("https://www.fabsurplus.com/sdi_catalog/salesItemDetails.do?id=27820")</f>
        <v>https://www.fabsurplus.com/sdi_catalog/salesItemDetails.do?id=27820</v>
      </c>
      <c r="B378" s="2" t="s">
        <v>1456</v>
      </c>
      <c r="C378" s="2" t="s">
        <v>1457</v>
      </c>
      <c r="D378" s="2" t="s">
        <v>1458</v>
      </c>
      <c r="E378" s="2" t="s">
        <v>858</v>
      </c>
      <c r="F378" s="2" t="s">
        <v>16</v>
      </c>
      <c r="G378" s="2"/>
      <c r="H378" s="2"/>
      <c r="I378" s="2"/>
      <c r="J378" s="2"/>
      <c r="K378" s="2"/>
      <c r="L378" s="2" t="s">
        <v>1459</v>
      </c>
    </row>
    <row r="379" customFormat="false" ht="14.9" hidden="false" customHeight="true" outlineLevel="0" collapsed="false">
      <c r="A379" s="3" t="str">
        <f aca="false">HYPERLINK("https://www.fabsurplus.com/sdi_catalog/salesItemDetails.do?id=27821")</f>
        <v>https://www.fabsurplus.com/sdi_catalog/salesItemDetails.do?id=27821</v>
      </c>
      <c r="B379" s="3" t="s">
        <v>1460</v>
      </c>
      <c r="C379" s="3" t="s">
        <v>1457</v>
      </c>
      <c r="D379" s="3" t="s">
        <v>1461</v>
      </c>
      <c r="E379" s="3" t="s">
        <v>858</v>
      </c>
      <c r="F379" s="3" t="s">
        <v>16</v>
      </c>
      <c r="G379" s="3"/>
      <c r="H379" s="3"/>
      <c r="I379" s="3"/>
      <c r="J379" s="3"/>
      <c r="K379" s="3"/>
      <c r="L379" s="3" t="s">
        <v>1462</v>
      </c>
    </row>
    <row r="380" customFormat="false" ht="14.9" hidden="false" customHeight="true" outlineLevel="0" collapsed="false">
      <c r="A380" s="2" t="str">
        <f aca="false">HYPERLINK("https://www.fabsurplus.com/sdi_catalog/salesItemDetails.do?id=27822")</f>
        <v>https://www.fabsurplus.com/sdi_catalog/salesItemDetails.do?id=27822</v>
      </c>
      <c r="B380" s="2" t="s">
        <v>1463</v>
      </c>
      <c r="C380" s="2" t="s">
        <v>1457</v>
      </c>
      <c r="D380" s="2" t="s">
        <v>1464</v>
      </c>
      <c r="E380" s="2" t="s">
        <v>858</v>
      </c>
      <c r="F380" s="2" t="s">
        <v>16</v>
      </c>
      <c r="G380" s="2" t="s">
        <v>1465</v>
      </c>
      <c r="H380" s="2" t="s">
        <v>27</v>
      </c>
      <c r="I380" s="2"/>
      <c r="J380" s="2"/>
      <c r="K380" s="2"/>
      <c r="L380" s="2" t="s">
        <v>1466</v>
      </c>
    </row>
    <row r="381" customFormat="false" ht="14.9" hidden="false" customHeight="true" outlineLevel="0" collapsed="false">
      <c r="A381" s="3" t="str">
        <f aca="false">HYPERLINK("https://www.fabsurplus.com/sdi_catalog/salesItemDetails.do?id=27823")</f>
        <v>https://www.fabsurplus.com/sdi_catalog/salesItemDetails.do?id=27823</v>
      </c>
      <c r="B381" s="3" t="s">
        <v>1467</v>
      </c>
      <c r="C381" s="3" t="s">
        <v>1457</v>
      </c>
      <c r="D381" s="3" t="s">
        <v>1468</v>
      </c>
      <c r="E381" s="3" t="s">
        <v>858</v>
      </c>
      <c r="F381" s="3" t="s">
        <v>16</v>
      </c>
      <c r="G381" s="3"/>
      <c r="H381" s="3"/>
      <c r="I381" s="3"/>
      <c r="J381" s="3"/>
      <c r="K381" s="3"/>
      <c r="L381" s="3" t="s">
        <v>1469</v>
      </c>
    </row>
    <row r="382" customFormat="false" ht="14.9" hidden="false" customHeight="true" outlineLevel="0" collapsed="false">
      <c r="A382" s="2" t="str">
        <f aca="false">HYPERLINK("https://www.fabsurplus.com/sdi_catalog/salesItemDetails.do?id=27824")</f>
        <v>https://www.fabsurplus.com/sdi_catalog/salesItemDetails.do?id=27824</v>
      </c>
      <c r="B382" s="2" t="s">
        <v>1470</v>
      </c>
      <c r="C382" s="2" t="s">
        <v>1457</v>
      </c>
      <c r="D382" s="2" t="s">
        <v>1471</v>
      </c>
      <c r="E382" s="2" t="s">
        <v>1472</v>
      </c>
      <c r="F382" s="2" t="s">
        <v>16</v>
      </c>
      <c r="G382" s="2"/>
      <c r="H382" s="2"/>
      <c r="I382" s="2"/>
      <c r="J382" s="2"/>
      <c r="K382" s="2"/>
      <c r="L382" s="2" t="s">
        <v>1473</v>
      </c>
    </row>
    <row r="383" customFormat="false" ht="14.9" hidden="false" customHeight="true" outlineLevel="0" collapsed="false">
      <c r="A383" s="3" t="str">
        <f aca="false">HYPERLINK("https://www.fabsurplus.com/sdi_catalog/salesItemDetails.do?id=27826")</f>
        <v>https://www.fabsurplus.com/sdi_catalog/salesItemDetails.do?id=27826</v>
      </c>
      <c r="B383" s="3" t="s">
        <v>1474</v>
      </c>
      <c r="C383" s="3" t="s">
        <v>1457</v>
      </c>
      <c r="D383" s="3" t="s">
        <v>1475</v>
      </c>
      <c r="E383" s="3" t="s">
        <v>1476</v>
      </c>
      <c r="F383" s="3" t="s">
        <v>16</v>
      </c>
      <c r="G383" s="3" t="s">
        <v>858</v>
      </c>
      <c r="H383" s="3" t="s">
        <v>27</v>
      </c>
      <c r="I383" s="3"/>
      <c r="J383" s="3" t="s">
        <v>19</v>
      </c>
      <c r="K383" s="3" t="s">
        <v>20</v>
      </c>
      <c r="L383" s="3" t="s">
        <v>1477</v>
      </c>
    </row>
    <row r="384" customFormat="false" ht="14.9" hidden="false" customHeight="true" outlineLevel="0" collapsed="false">
      <c r="A384" s="2" t="str">
        <f aca="false">HYPERLINK("https://www.fabsurplus.com/sdi_catalog/salesItemDetails.do?id=27827")</f>
        <v>https://www.fabsurplus.com/sdi_catalog/salesItemDetails.do?id=27827</v>
      </c>
      <c r="B384" s="2" t="s">
        <v>1478</v>
      </c>
      <c r="C384" s="2" t="s">
        <v>1457</v>
      </c>
      <c r="D384" s="2" t="s">
        <v>1479</v>
      </c>
      <c r="E384" s="2" t="s">
        <v>858</v>
      </c>
      <c r="F384" s="2" t="s">
        <v>47</v>
      </c>
      <c r="G384" s="2"/>
      <c r="H384" s="2"/>
      <c r="I384" s="2"/>
      <c r="J384" s="2"/>
      <c r="K384" s="2"/>
      <c r="L384" s="2" t="s">
        <v>1480</v>
      </c>
    </row>
    <row r="385" customFormat="false" ht="14.9" hidden="false" customHeight="true" outlineLevel="0" collapsed="false">
      <c r="A385" s="3" t="str">
        <f aca="false">HYPERLINK("https://www.fabsurplus.com/sdi_catalog/salesItemDetails.do?id=27828")</f>
        <v>https://www.fabsurplus.com/sdi_catalog/salesItemDetails.do?id=27828</v>
      </c>
      <c r="B385" s="3" t="s">
        <v>1481</v>
      </c>
      <c r="C385" s="3" t="s">
        <v>1457</v>
      </c>
      <c r="D385" s="3" t="s">
        <v>1482</v>
      </c>
      <c r="E385" s="3" t="s">
        <v>858</v>
      </c>
      <c r="F385" s="3" t="s">
        <v>16</v>
      </c>
      <c r="G385" s="3"/>
      <c r="H385" s="3"/>
      <c r="I385" s="3"/>
      <c r="J385" s="3"/>
      <c r="K385" s="3"/>
      <c r="L385" s="3" t="s">
        <v>1483</v>
      </c>
    </row>
    <row r="386" customFormat="false" ht="14.9" hidden="false" customHeight="true" outlineLevel="0" collapsed="false">
      <c r="A386" s="2" t="str">
        <f aca="false">HYPERLINK("https://www.fabsurplus.com/sdi_catalog/salesItemDetails.do?id=27829")</f>
        <v>https://www.fabsurplus.com/sdi_catalog/salesItemDetails.do?id=27829</v>
      </c>
      <c r="B386" s="2" t="s">
        <v>1484</v>
      </c>
      <c r="C386" s="2" t="s">
        <v>1457</v>
      </c>
      <c r="D386" s="2" t="s">
        <v>1485</v>
      </c>
      <c r="E386" s="2" t="s">
        <v>858</v>
      </c>
      <c r="F386" s="2" t="s">
        <v>16</v>
      </c>
      <c r="G386" s="2"/>
      <c r="H386" s="2"/>
      <c r="I386" s="2"/>
      <c r="J386" s="2"/>
      <c r="K386" s="2"/>
      <c r="L386" s="2" t="s">
        <v>1486</v>
      </c>
    </row>
    <row r="387" customFormat="false" ht="14.9" hidden="false" customHeight="true" outlineLevel="0" collapsed="false">
      <c r="A387" s="3" t="str">
        <f aca="false">HYPERLINK("https://www.fabsurplus.com/sdi_catalog/salesItemDetails.do?id=27835")</f>
        <v>https://www.fabsurplus.com/sdi_catalog/salesItemDetails.do?id=27835</v>
      </c>
      <c r="B387" s="3" t="s">
        <v>1487</v>
      </c>
      <c r="C387" s="3" t="s">
        <v>1457</v>
      </c>
      <c r="D387" s="3" t="s">
        <v>1468</v>
      </c>
      <c r="E387" s="3" t="s">
        <v>1488</v>
      </c>
      <c r="F387" s="3" t="s">
        <v>16</v>
      </c>
      <c r="G387" s="3"/>
      <c r="H387" s="3"/>
      <c r="I387" s="3"/>
      <c r="J387" s="3"/>
      <c r="K387" s="3"/>
      <c r="L387" s="3" t="s">
        <v>1489</v>
      </c>
    </row>
    <row r="388" customFormat="false" ht="14.9" hidden="false" customHeight="true" outlineLevel="0" collapsed="false">
      <c r="A388" s="2" t="str">
        <f aca="false">HYPERLINK("https://www.fabsurplus.com/sdi_catalog/salesItemDetails.do?id=27836")</f>
        <v>https://www.fabsurplus.com/sdi_catalog/salesItemDetails.do?id=27836</v>
      </c>
      <c r="B388" s="2" t="s">
        <v>1490</v>
      </c>
      <c r="C388" s="2" t="s">
        <v>1457</v>
      </c>
      <c r="D388" s="2" t="s">
        <v>1479</v>
      </c>
      <c r="E388" s="2" t="s">
        <v>1491</v>
      </c>
      <c r="F388" s="2" t="s">
        <v>16</v>
      </c>
      <c r="G388" s="2"/>
      <c r="H388" s="2"/>
      <c r="I388" s="2"/>
      <c r="J388" s="2"/>
      <c r="K388" s="2"/>
      <c r="L388" s="2"/>
    </row>
    <row r="389" customFormat="false" ht="14.9" hidden="false" customHeight="true" outlineLevel="0" collapsed="false">
      <c r="A389" s="3" t="str">
        <f aca="false">HYPERLINK("https://www.fabsurplus.com/sdi_catalog/salesItemDetails.do?id=27837")</f>
        <v>https://www.fabsurplus.com/sdi_catalog/salesItemDetails.do?id=27837</v>
      </c>
      <c r="B389" s="3" t="s">
        <v>1492</v>
      </c>
      <c r="C389" s="3" t="s">
        <v>1457</v>
      </c>
      <c r="D389" s="3" t="s">
        <v>1493</v>
      </c>
      <c r="E389" s="3" t="s">
        <v>1494</v>
      </c>
      <c r="F389" s="3" t="s">
        <v>16</v>
      </c>
      <c r="G389" s="3"/>
      <c r="H389" s="3"/>
      <c r="I389" s="3"/>
      <c r="J389" s="3"/>
      <c r="K389" s="3"/>
      <c r="L389" s="3" t="s">
        <v>1495</v>
      </c>
    </row>
    <row r="390" customFormat="false" ht="14.9" hidden="false" customHeight="true" outlineLevel="0" collapsed="false">
      <c r="A390" s="2" t="str">
        <f aca="false">HYPERLINK("https://www.fabsurplus.com/sdi_catalog/salesItemDetails.do?id=27838")</f>
        <v>https://www.fabsurplus.com/sdi_catalog/salesItemDetails.do?id=27838</v>
      </c>
      <c r="B390" s="2" t="s">
        <v>1496</v>
      </c>
      <c r="C390" s="2" t="s">
        <v>1457</v>
      </c>
      <c r="D390" s="2" t="s">
        <v>1497</v>
      </c>
      <c r="E390" s="2" t="s">
        <v>1498</v>
      </c>
      <c r="F390" s="2" t="s">
        <v>16</v>
      </c>
      <c r="G390" s="2"/>
      <c r="H390" s="2"/>
      <c r="I390" s="2"/>
      <c r="J390" s="2"/>
      <c r="K390" s="2"/>
      <c r="L390" s="2" t="s">
        <v>1499</v>
      </c>
    </row>
    <row r="391" customFormat="false" ht="14.9" hidden="false" customHeight="true" outlineLevel="0" collapsed="false">
      <c r="A391" s="3" t="str">
        <f aca="false">HYPERLINK("https://www.fabsurplus.com/sdi_catalog/salesItemDetails.do?id=27839")</f>
        <v>https://www.fabsurplus.com/sdi_catalog/salesItemDetails.do?id=27839</v>
      </c>
      <c r="B391" s="3" t="s">
        <v>1500</v>
      </c>
      <c r="C391" s="3" t="s">
        <v>1457</v>
      </c>
      <c r="D391" s="3" t="s">
        <v>1497</v>
      </c>
      <c r="E391" s="3" t="s">
        <v>1501</v>
      </c>
      <c r="F391" s="3" t="s">
        <v>42</v>
      </c>
      <c r="G391" s="3"/>
      <c r="H391" s="3"/>
      <c r="I391" s="3"/>
      <c r="J391" s="3"/>
      <c r="K391" s="3"/>
      <c r="L391" s="3" t="s">
        <v>1502</v>
      </c>
    </row>
    <row r="392" customFormat="false" ht="14.9" hidden="false" customHeight="true" outlineLevel="0" collapsed="false">
      <c r="A392" s="2" t="str">
        <f aca="false">HYPERLINK("https://www.fabsurplus.com/sdi_catalog/salesItemDetails.do?id=27840")</f>
        <v>https://www.fabsurplus.com/sdi_catalog/salesItemDetails.do?id=27840</v>
      </c>
      <c r="B392" s="2" t="s">
        <v>1503</v>
      </c>
      <c r="C392" s="2" t="s">
        <v>1457</v>
      </c>
      <c r="D392" s="2" t="s">
        <v>1493</v>
      </c>
      <c r="E392" s="2" t="s">
        <v>858</v>
      </c>
      <c r="F392" s="2" t="s">
        <v>16</v>
      </c>
      <c r="G392" s="2"/>
      <c r="H392" s="2" t="s">
        <v>27</v>
      </c>
      <c r="I392" s="2"/>
      <c r="J392" s="2" t="s">
        <v>19</v>
      </c>
      <c r="K392" s="2" t="s">
        <v>20</v>
      </c>
      <c r="L392" s="2" t="s">
        <v>1504</v>
      </c>
    </row>
    <row r="393" customFormat="false" ht="14.9" hidden="false" customHeight="true" outlineLevel="0" collapsed="false">
      <c r="A393" s="3" t="str">
        <f aca="false">HYPERLINK("https://www.fabsurplus.com/sdi_catalog/salesItemDetails.do?id=27841")</f>
        <v>https://www.fabsurplus.com/sdi_catalog/salesItemDetails.do?id=27841</v>
      </c>
      <c r="B393" s="3" t="s">
        <v>1505</v>
      </c>
      <c r="C393" s="3" t="s">
        <v>1457</v>
      </c>
      <c r="D393" s="3" t="s">
        <v>1506</v>
      </c>
      <c r="E393" s="3" t="s">
        <v>858</v>
      </c>
      <c r="F393" s="3" t="s">
        <v>16</v>
      </c>
      <c r="G393" s="3"/>
      <c r="H393" s="3"/>
      <c r="I393" s="3"/>
      <c r="J393" s="3"/>
      <c r="K393" s="3"/>
      <c r="L393" s="3" t="s">
        <v>1476</v>
      </c>
    </row>
    <row r="394" customFormat="false" ht="14.9" hidden="false" customHeight="true" outlineLevel="0" collapsed="false">
      <c r="A394" s="2" t="str">
        <f aca="false">HYPERLINK("https://www.fabsurplus.com/sdi_catalog/salesItemDetails.do?id=27842")</f>
        <v>https://www.fabsurplus.com/sdi_catalog/salesItemDetails.do?id=27842</v>
      </c>
      <c r="B394" s="2" t="s">
        <v>1507</v>
      </c>
      <c r="C394" s="2" t="s">
        <v>1457</v>
      </c>
      <c r="D394" s="2" t="s">
        <v>1508</v>
      </c>
      <c r="E394" s="2" t="s">
        <v>1509</v>
      </c>
      <c r="F394" s="2" t="s">
        <v>47</v>
      </c>
      <c r="G394" s="2"/>
      <c r="H394" s="2"/>
      <c r="I394" s="2"/>
      <c r="J394" s="2"/>
      <c r="K394" s="2"/>
      <c r="L394" s="2" t="s">
        <v>1510</v>
      </c>
    </row>
    <row r="395" customFormat="false" ht="14.9" hidden="false" customHeight="true" outlineLevel="0" collapsed="false">
      <c r="A395" s="3" t="str">
        <f aca="false">HYPERLINK("https://www.fabsurplus.com/sdi_catalog/salesItemDetails.do?id=27871")</f>
        <v>https://www.fabsurplus.com/sdi_catalog/salesItemDetails.do?id=27871</v>
      </c>
      <c r="B395" s="3" t="s">
        <v>1511</v>
      </c>
      <c r="C395" s="3" t="s">
        <v>1457</v>
      </c>
      <c r="D395" s="3" t="s">
        <v>1512</v>
      </c>
      <c r="E395" s="3" t="s">
        <v>1513</v>
      </c>
      <c r="F395" s="3" t="s">
        <v>16</v>
      </c>
      <c r="G395" s="3"/>
      <c r="H395" s="3"/>
      <c r="I395" s="3"/>
      <c r="J395" s="3"/>
      <c r="K395" s="3"/>
      <c r="L395" s="3"/>
    </row>
    <row r="396" customFormat="false" ht="14.9" hidden="false" customHeight="true" outlineLevel="0" collapsed="false">
      <c r="A396" s="2" t="str">
        <f aca="false">HYPERLINK("https://www.fabsurplus.com/sdi_catalog/salesItemDetails.do?id=27872")</f>
        <v>https://www.fabsurplus.com/sdi_catalog/salesItemDetails.do?id=27872</v>
      </c>
      <c r="B396" s="2" t="s">
        <v>1514</v>
      </c>
      <c r="C396" s="2" t="s">
        <v>1457</v>
      </c>
      <c r="D396" s="2" t="s">
        <v>1468</v>
      </c>
      <c r="E396" s="2" t="s">
        <v>1515</v>
      </c>
      <c r="F396" s="2" t="s">
        <v>16</v>
      </c>
      <c r="G396" s="2"/>
      <c r="H396" s="2"/>
      <c r="I396" s="2"/>
      <c r="J396" s="2"/>
      <c r="K396" s="2"/>
      <c r="L396" s="2"/>
    </row>
    <row r="397" customFormat="false" ht="14.9" hidden="false" customHeight="true" outlineLevel="0" collapsed="false">
      <c r="A397" s="3" t="str">
        <f aca="false">HYPERLINK("https://www.fabsurplus.com/sdi_catalog/salesItemDetails.do?id=27873")</f>
        <v>https://www.fabsurplus.com/sdi_catalog/salesItemDetails.do?id=27873</v>
      </c>
      <c r="B397" s="3" t="s">
        <v>1516</v>
      </c>
      <c r="C397" s="3" t="s">
        <v>1457</v>
      </c>
      <c r="D397" s="3" t="s">
        <v>1517</v>
      </c>
      <c r="E397" s="3" t="s">
        <v>1518</v>
      </c>
      <c r="F397" s="3" t="s">
        <v>16</v>
      </c>
      <c r="G397" s="3"/>
      <c r="H397" s="3"/>
      <c r="I397" s="3"/>
      <c r="J397" s="3"/>
      <c r="K397" s="3"/>
      <c r="L397" s="3"/>
    </row>
    <row r="398" customFormat="false" ht="14.9" hidden="false" customHeight="true" outlineLevel="0" collapsed="false">
      <c r="A398" s="2" t="str">
        <f aca="false">HYPERLINK("https://www.fabsurplus.com/sdi_catalog/salesItemDetails.do?id=27875")</f>
        <v>https://www.fabsurplus.com/sdi_catalog/salesItemDetails.do?id=27875</v>
      </c>
      <c r="B398" s="2" t="s">
        <v>1519</v>
      </c>
      <c r="C398" s="2" t="s">
        <v>1457</v>
      </c>
      <c r="D398" s="2" t="s">
        <v>1520</v>
      </c>
      <c r="E398" s="2" t="s">
        <v>1521</v>
      </c>
      <c r="F398" s="2" t="s">
        <v>16</v>
      </c>
      <c r="G398" s="2"/>
      <c r="H398" s="2"/>
      <c r="I398" s="2"/>
      <c r="J398" s="2"/>
      <c r="K398" s="2"/>
      <c r="L398" s="2"/>
    </row>
    <row r="399" customFormat="false" ht="14.9" hidden="false" customHeight="true" outlineLevel="0" collapsed="false">
      <c r="A399" s="3" t="str">
        <f aca="false">HYPERLINK("https://www.fabsurplus.com/sdi_catalog/salesItemDetails.do?id=27877")</f>
        <v>https://www.fabsurplus.com/sdi_catalog/salesItemDetails.do?id=27877</v>
      </c>
      <c r="B399" s="3" t="s">
        <v>1522</v>
      </c>
      <c r="C399" s="3" t="s">
        <v>1457</v>
      </c>
      <c r="D399" s="3" t="s">
        <v>1523</v>
      </c>
      <c r="E399" s="3" t="s">
        <v>1524</v>
      </c>
      <c r="F399" s="3" t="s">
        <v>16</v>
      </c>
      <c r="G399" s="3"/>
      <c r="H399" s="3"/>
      <c r="I399" s="3"/>
      <c r="J399" s="3"/>
      <c r="K399" s="3"/>
      <c r="L399" s="3"/>
    </row>
    <row r="400" customFormat="false" ht="14.9" hidden="false" customHeight="true" outlineLevel="0" collapsed="false">
      <c r="A400" s="2" t="str">
        <f aca="false">HYPERLINK("https://www.fabsurplus.com/sdi_catalog/salesItemDetails.do?id=27878")</f>
        <v>https://www.fabsurplus.com/sdi_catalog/salesItemDetails.do?id=27878</v>
      </c>
      <c r="B400" s="2" t="s">
        <v>1525</v>
      </c>
      <c r="C400" s="2" t="s">
        <v>1457</v>
      </c>
      <c r="D400" s="2" t="s">
        <v>1526</v>
      </c>
      <c r="E400" s="2" t="s">
        <v>1527</v>
      </c>
      <c r="F400" s="2" t="s">
        <v>16</v>
      </c>
      <c r="G400" s="2"/>
      <c r="H400" s="2"/>
      <c r="I400" s="2"/>
      <c r="J400" s="2"/>
      <c r="K400" s="2"/>
      <c r="L400" s="2"/>
    </row>
    <row r="401" customFormat="false" ht="14.9" hidden="false" customHeight="true" outlineLevel="0" collapsed="false">
      <c r="A401" s="3" t="str">
        <f aca="false">HYPERLINK("https://www.fabsurplus.com/sdi_catalog/salesItemDetails.do?id=27879")</f>
        <v>https://www.fabsurplus.com/sdi_catalog/salesItemDetails.do?id=27879</v>
      </c>
      <c r="B401" s="3" t="s">
        <v>1528</v>
      </c>
      <c r="C401" s="3" t="s">
        <v>1457</v>
      </c>
      <c r="D401" s="3" t="s">
        <v>1529</v>
      </c>
      <c r="E401" s="3" t="s">
        <v>1530</v>
      </c>
      <c r="F401" s="3" t="s">
        <v>16</v>
      </c>
      <c r="G401" s="3" t="s">
        <v>858</v>
      </c>
      <c r="H401" s="3" t="s">
        <v>36</v>
      </c>
      <c r="I401" s="3"/>
      <c r="J401" s="3" t="s">
        <v>19</v>
      </c>
      <c r="K401" s="3" t="s">
        <v>20</v>
      </c>
      <c r="L401" s="5" t="s">
        <v>1531</v>
      </c>
    </row>
    <row r="402" customFormat="false" ht="14.9" hidden="false" customHeight="true" outlineLevel="0" collapsed="false">
      <c r="A402" s="2" t="str">
        <f aca="false">HYPERLINK("https://www.fabsurplus.com/sdi_catalog/salesItemDetails.do?id=27880")</f>
        <v>https://www.fabsurplus.com/sdi_catalog/salesItemDetails.do?id=27880</v>
      </c>
      <c r="B402" s="2" t="s">
        <v>1532</v>
      </c>
      <c r="C402" s="2" t="s">
        <v>1457</v>
      </c>
      <c r="D402" s="2" t="s">
        <v>1464</v>
      </c>
      <c r="E402" s="2" t="s">
        <v>1533</v>
      </c>
      <c r="F402" s="2" t="s">
        <v>47</v>
      </c>
      <c r="G402" s="2" t="s">
        <v>1465</v>
      </c>
      <c r="H402" s="2" t="s">
        <v>27</v>
      </c>
      <c r="I402" s="2"/>
      <c r="J402" s="2" t="s">
        <v>19</v>
      </c>
      <c r="K402" s="2" t="s">
        <v>20</v>
      </c>
      <c r="L402" s="6" t="s">
        <v>1534</v>
      </c>
    </row>
    <row r="403" customFormat="false" ht="14.9" hidden="false" customHeight="true" outlineLevel="0" collapsed="false">
      <c r="A403" s="3" t="str">
        <f aca="false">HYPERLINK("https://www.fabsurplus.com/sdi_catalog/salesItemDetails.do?id=27881")</f>
        <v>https://www.fabsurplus.com/sdi_catalog/salesItemDetails.do?id=27881</v>
      </c>
      <c r="B403" s="3" t="s">
        <v>1535</v>
      </c>
      <c r="C403" s="3" t="s">
        <v>1457</v>
      </c>
      <c r="D403" s="3" t="s">
        <v>1536</v>
      </c>
      <c r="E403" s="3" t="s">
        <v>1537</v>
      </c>
      <c r="F403" s="3" t="s">
        <v>16</v>
      </c>
      <c r="G403" s="3" t="s">
        <v>858</v>
      </c>
      <c r="H403" s="3" t="s">
        <v>27</v>
      </c>
      <c r="I403" s="3"/>
      <c r="J403" s="3" t="s">
        <v>19</v>
      </c>
      <c r="K403" s="3" t="s">
        <v>20</v>
      </c>
      <c r="L403" s="5" t="s">
        <v>1538</v>
      </c>
    </row>
    <row r="404" customFormat="false" ht="14.9" hidden="false" customHeight="true" outlineLevel="0" collapsed="false">
      <c r="A404" s="2" t="str">
        <f aca="false">HYPERLINK("https://www.fabsurplus.com/sdi_catalog/salesItemDetails.do?id=83516")</f>
        <v>https://www.fabsurplus.com/sdi_catalog/salesItemDetails.do?id=83516</v>
      </c>
      <c r="B404" s="2" t="s">
        <v>1539</v>
      </c>
      <c r="C404" s="2" t="s">
        <v>1457</v>
      </c>
      <c r="D404" s="2" t="s">
        <v>1540</v>
      </c>
      <c r="E404" s="2" t="s">
        <v>1541</v>
      </c>
      <c r="F404" s="2" t="s">
        <v>16</v>
      </c>
      <c r="G404" s="2" t="s">
        <v>17</v>
      </c>
      <c r="H404" s="2" t="s">
        <v>36</v>
      </c>
      <c r="I404" s="7" t="n">
        <v>36647</v>
      </c>
      <c r="J404" s="2" t="s">
        <v>19</v>
      </c>
      <c r="K404" s="2" t="s">
        <v>20</v>
      </c>
      <c r="L404" s="6" t="s">
        <v>1542</v>
      </c>
    </row>
    <row r="405" customFormat="false" ht="14.9" hidden="false" customHeight="true" outlineLevel="0" collapsed="false">
      <c r="A405" s="3" t="str">
        <f aca="false">HYPERLINK("https://www.fabsurplus.com/sdi_catalog/salesItemDetails.do?id=86277")</f>
        <v>https://www.fabsurplus.com/sdi_catalog/salesItemDetails.do?id=86277</v>
      </c>
      <c r="B405" s="3" t="s">
        <v>1543</v>
      </c>
      <c r="C405" s="3" t="s">
        <v>1457</v>
      </c>
      <c r="D405" s="3" t="s">
        <v>1540</v>
      </c>
      <c r="E405" s="3" t="s">
        <v>1544</v>
      </c>
      <c r="F405" s="3" t="s">
        <v>16</v>
      </c>
      <c r="G405" s="3" t="s">
        <v>17</v>
      </c>
      <c r="H405" s="3" t="s">
        <v>27</v>
      </c>
      <c r="I405" s="4" t="n">
        <v>36770</v>
      </c>
      <c r="J405" s="3" t="s">
        <v>19</v>
      </c>
      <c r="K405" s="3" t="s">
        <v>20</v>
      </c>
      <c r="L405" s="5" t="s">
        <v>1545</v>
      </c>
    </row>
    <row r="406" customFormat="false" ht="14.9" hidden="false" customHeight="true" outlineLevel="0" collapsed="false">
      <c r="A406" s="2" t="str">
        <f aca="false">HYPERLINK("https://www.fabsurplus.com/sdi_catalog/salesItemDetails.do?id=95574")</f>
        <v>https://www.fabsurplus.com/sdi_catalog/salesItemDetails.do?id=95574</v>
      </c>
      <c r="B406" s="2" t="s">
        <v>1546</v>
      </c>
      <c r="C406" s="2" t="s">
        <v>1457</v>
      </c>
      <c r="D406" s="2" t="s">
        <v>1547</v>
      </c>
      <c r="E406" s="2" t="s">
        <v>1548</v>
      </c>
      <c r="F406" s="2" t="s">
        <v>16</v>
      </c>
      <c r="G406" s="2" t="s">
        <v>26</v>
      </c>
      <c r="H406" s="2" t="s">
        <v>346</v>
      </c>
      <c r="I406" s="2"/>
      <c r="J406" s="2" t="s">
        <v>19</v>
      </c>
      <c r="K406" s="2" t="s">
        <v>20</v>
      </c>
      <c r="L406" s="6" t="s">
        <v>1549</v>
      </c>
    </row>
    <row r="407" customFormat="false" ht="14.9" hidden="false" customHeight="true" outlineLevel="0" collapsed="false">
      <c r="A407" s="3" t="str">
        <f aca="false">HYPERLINK("https://www.fabsurplus.com/sdi_catalog/salesItemDetails.do?id=95575")</f>
        <v>https://www.fabsurplus.com/sdi_catalog/salesItemDetails.do?id=95575</v>
      </c>
      <c r="B407" s="3" t="s">
        <v>1550</v>
      </c>
      <c r="C407" s="3" t="s">
        <v>1457</v>
      </c>
      <c r="D407" s="3" t="s">
        <v>1551</v>
      </c>
      <c r="E407" s="3" t="s">
        <v>1552</v>
      </c>
      <c r="F407" s="3" t="s">
        <v>16</v>
      </c>
      <c r="G407" s="3" t="s">
        <v>26</v>
      </c>
      <c r="H407" s="3" t="s">
        <v>36</v>
      </c>
      <c r="I407" s="3"/>
      <c r="J407" s="3" t="s">
        <v>19</v>
      </c>
      <c r="K407" s="3" t="s">
        <v>20</v>
      </c>
      <c r="L407" s="5" t="s">
        <v>1553</v>
      </c>
    </row>
    <row r="408" customFormat="false" ht="14.9" hidden="false" customHeight="true" outlineLevel="0" collapsed="false">
      <c r="A408" s="2" t="str">
        <f aca="false">HYPERLINK("https://www.fabsurplus.com/sdi_catalog/salesItemDetails.do?id=95576")</f>
        <v>https://www.fabsurplus.com/sdi_catalog/salesItemDetails.do?id=95576</v>
      </c>
      <c r="B408" s="2" t="s">
        <v>1554</v>
      </c>
      <c r="C408" s="2" t="s">
        <v>1457</v>
      </c>
      <c r="D408" s="2" t="s">
        <v>1555</v>
      </c>
      <c r="E408" s="2" t="s">
        <v>1556</v>
      </c>
      <c r="F408" s="2" t="s">
        <v>47</v>
      </c>
      <c r="G408" s="2" t="s">
        <v>26</v>
      </c>
      <c r="H408" s="2" t="s">
        <v>36</v>
      </c>
      <c r="I408" s="2"/>
      <c r="J408" s="2" t="s">
        <v>19</v>
      </c>
      <c r="K408" s="2" t="s">
        <v>20</v>
      </c>
      <c r="L408" s="6" t="s">
        <v>1557</v>
      </c>
    </row>
    <row r="409" customFormat="false" ht="14.9" hidden="false" customHeight="true" outlineLevel="0" collapsed="false">
      <c r="A409" s="3" t="str">
        <f aca="false">HYPERLINK("https://www.fabsurplus.com/sdi_catalog/salesItemDetails.do?id=95577")</f>
        <v>https://www.fabsurplus.com/sdi_catalog/salesItemDetails.do?id=95577</v>
      </c>
      <c r="B409" s="3" t="s">
        <v>1558</v>
      </c>
      <c r="C409" s="3" t="s">
        <v>1457</v>
      </c>
      <c r="D409" s="3" t="s">
        <v>1559</v>
      </c>
      <c r="E409" s="3" t="s">
        <v>1560</v>
      </c>
      <c r="F409" s="3" t="s">
        <v>47</v>
      </c>
      <c r="G409" s="3" t="s">
        <v>26</v>
      </c>
      <c r="H409" s="3" t="s">
        <v>36</v>
      </c>
      <c r="I409" s="3"/>
      <c r="J409" s="3" t="s">
        <v>19</v>
      </c>
      <c r="K409" s="3" t="s">
        <v>20</v>
      </c>
      <c r="L409" s="5" t="s">
        <v>1561</v>
      </c>
    </row>
    <row r="410" customFormat="false" ht="14.9" hidden="false" customHeight="true" outlineLevel="0" collapsed="false">
      <c r="A410" s="2" t="str">
        <f aca="false">HYPERLINK("https://www.fabsurplus.com/sdi_catalog/salesItemDetails.do?id=95578")</f>
        <v>https://www.fabsurplus.com/sdi_catalog/salesItemDetails.do?id=95578</v>
      </c>
      <c r="B410" s="2" t="s">
        <v>1562</v>
      </c>
      <c r="C410" s="2" t="s">
        <v>1457</v>
      </c>
      <c r="D410" s="2" t="s">
        <v>1563</v>
      </c>
      <c r="E410" s="2" t="s">
        <v>1564</v>
      </c>
      <c r="F410" s="2" t="s">
        <v>47</v>
      </c>
      <c r="G410" s="2" t="s">
        <v>26</v>
      </c>
      <c r="H410" s="2" t="s">
        <v>36</v>
      </c>
      <c r="I410" s="2"/>
      <c r="J410" s="2" t="s">
        <v>19</v>
      </c>
      <c r="K410" s="2" t="s">
        <v>20</v>
      </c>
      <c r="L410" s="6" t="s">
        <v>1565</v>
      </c>
    </row>
    <row r="411" customFormat="false" ht="14.9" hidden="false" customHeight="true" outlineLevel="0" collapsed="false">
      <c r="A411" s="3" t="str">
        <f aca="false">HYPERLINK("https://www.fabsurplus.com/sdi_catalog/salesItemDetails.do?id=95579")</f>
        <v>https://www.fabsurplus.com/sdi_catalog/salesItemDetails.do?id=95579</v>
      </c>
      <c r="B411" s="3" t="s">
        <v>1566</v>
      </c>
      <c r="C411" s="3" t="s">
        <v>1457</v>
      </c>
      <c r="D411" s="3" t="s">
        <v>1567</v>
      </c>
      <c r="E411" s="3" t="s">
        <v>1568</v>
      </c>
      <c r="F411" s="3" t="s">
        <v>47</v>
      </c>
      <c r="G411" s="3" t="s">
        <v>26</v>
      </c>
      <c r="H411" s="3" t="s">
        <v>36</v>
      </c>
      <c r="I411" s="3"/>
      <c r="J411" s="3" t="s">
        <v>19</v>
      </c>
      <c r="K411" s="3" t="s">
        <v>20</v>
      </c>
      <c r="L411" s="5" t="s">
        <v>1569</v>
      </c>
    </row>
    <row r="412" customFormat="false" ht="14.9" hidden="false" customHeight="true" outlineLevel="0" collapsed="false">
      <c r="A412" s="2" t="str">
        <f aca="false">HYPERLINK("https://www.fabsurplus.com/sdi_catalog/salesItemDetails.do?id=95580")</f>
        <v>https://www.fabsurplus.com/sdi_catalog/salesItemDetails.do?id=95580</v>
      </c>
      <c r="B412" s="2" t="s">
        <v>1570</v>
      </c>
      <c r="C412" s="2" t="s">
        <v>1457</v>
      </c>
      <c r="D412" s="2" t="s">
        <v>1540</v>
      </c>
      <c r="E412" s="2" t="s">
        <v>1571</v>
      </c>
      <c r="F412" s="2" t="s">
        <v>16</v>
      </c>
      <c r="G412" s="2" t="s">
        <v>26</v>
      </c>
      <c r="H412" s="2" t="s">
        <v>36</v>
      </c>
      <c r="I412" s="2"/>
      <c r="J412" s="2" t="s">
        <v>19</v>
      </c>
      <c r="K412" s="2" t="s">
        <v>20</v>
      </c>
      <c r="L412" s="6" t="s">
        <v>1572</v>
      </c>
    </row>
    <row r="413" customFormat="false" ht="14.9" hidden="false" customHeight="true" outlineLevel="0" collapsed="false">
      <c r="A413" s="3" t="str">
        <f aca="false">HYPERLINK("https://www.fabsurplus.com/sdi_catalog/salesItemDetails.do?id=95581")</f>
        <v>https://www.fabsurplus.com/sdi_catalog/salesItemDetails.do?id=95581</v>
      </c>
      <c r="B413" s="3" t="s">
        <v>1573</v>
      </c>
      <c r="C413" s="3" t="s">
        <v>1457</v>
      </c>
      <c r="D413" s="3" t="s">
        <v>1540</v>
      </c>
      <c r="E413" s="3" t="s">
        <v>1574</v>
      </c>
      <c r="F413" s="3" t="s">
        <v>47</v>
      </c>
      <c r="G413" s="3" t="s">
        <v>26</v>
      </c>
      <c r="H413" s="3" t="s">
        <v>36</v>
      </c>
      <c r="I413" s="3"/>
      <c r="J413" s="3" t="s">
        <v>19</v>
      </c>
      <c r="K413" s="3" t="s">
        <v>20</v>
      </c>
      <c r="L413" s="5" t="s">
        <v>1575</v>
      </c>
    </row>
    <row r="414" customFormat="false" ht="14.9" hidden="false" customHeight="true" outlineLevel="0" collapsed="false">
      <c r="A414" s="2" t="str">
        <f aca="false">HYPERLINK("https://www.fabsurplus.com/sdi_catalog/salesItemDetails.do?id=95582")</f>
        <v>https://www.fabsurplus.com/sdi_catalog/salesItemDetails.do?id=95582</v>
      </c>
      <c r="B414" s="2" t="s">
        <v>1576</v>
      </c>
      <c r="C414" s="2" t="s">
        <v>1457</v>
      </c>
      <c r="D414" s="2" t="s">
        <v>1540</v>
      </c>
      <c r="E414" s="2" t="s">
        <v>1577</v>
      </c>
      <c r="F414" s="2" t="s">
        <v>16</v>
      </c>
      <c r="G414" s="2" t="s">
        <v>26</v>
      </c>
      <c r="H414" s="2" t="s">
        <v>36</v>
      </c>
      <c r="I414" s="2"/>
      <c r="J414" s="2" t="s">
        <v>19</v>
      </c>
      <c r="K414" s="2" t="s">
        <v>20</v>
      </c>
      <c r="L414" s="6" t="s">
        <v>1578</v>
      </c>
    </row>
    <row r="415" customFormat="false" ht="14.9" hidden="false" customHeight="true" outlineLevel="0" collapsed="false">
      <c r="A415" s="3" t="str">
        <f aca="false">HYPERLINK("https://www.fabsurplus.com/sdi_catalog/salesItemDetails.do?id=95583")</f>
        <v>https://www.fabsurplus.com/sdi_catalog/salesItemDetails.do?id=95583</v>
      </c>
      <c r="B415" s="3" t="s">
        <v>1579</v>
      </c>
      <c r="C415" s="3" t="s">
        <v>1457</v>
      </c>
      <c r="D415" s="3" t="s">
        <v>1540</v>
      </c>
      <c r="E415" s="3" t="s">
        <v>1580</v>
      </c>
      <c r="F415" s="3" t="s">
        <v>16</v>
      </c>
      <c r="G415" s="3" t="s">
        <v>26</v>
      </c>
      <c r="H415" s="3" t="s">
        <v>36</v>
      </c>
      <c r="I415" s="3"/>
      <c r="J415" s="3" t="s">
        <v>19</v>
      </c>
      <c r="K415" s="3" t="s">
        <v>20</v>
      </c>
      <c r="L415" s="5" t="s">
        <v>1581</v>
      </c>
    </row>
    <row r="416" customFormat="false" ht="14.9" hidden="false" customHeight="true" outlineLevel="0" collapsed="false">
      <c r="A416" s="2" t="str">
        <f aca="false">HYPERLINK("https://www.fabsurplus.com/sdi_catalog/salesItemDetails.do?id=95584")</f>
        <v>https://www.fabsurplus.com/sdi_catalog/salesItemDetails.do?id=95584</v>
      </c>
      <c r="B416" s="2" t="s">
        <v>1582</v>
      </c>
      <c r="C416" s="2" t="s">
        <v>1457</v>
      </c>
      <c r="D416" s="2" t="s">
        <v>1540</v>
      </c>
      <c r="E416" s="2" t="s">
        <v>1583</v>
      </c>
      <c r="F416" s="2" t="s">
        <v>16</v>
      </c>
      <c r="G416" s="2" t="s">
        <v>26</v>
      </c>
      <c r="H416" s="2" t="s">
        <v>36</v>
      </c>
      <c r="I416" s="2"/>
      <c r="J416" s="2" t="s">
        <v>19</v>
      </c>
      <c r="K416" s="2" t="s">
        <v>20</v>
      </c>
      <c r="L416" s="6" t="s">
        <v>1584</v>
      </c>
    </row>
    <row r="417" customFormat="false" ht="14.9" hidden="false" customHeight="true" outlineLevel="0" collapsed="false">
      <c r="A417" s="3" t="str">
        <f aca="false">HYPERLINK("https://www.fabsurplus.com/sdi_catalog/salesItemDetails.do?id=95585")</f>
        <v>https://www.fabsurplus.com/sdi_catalog/salesItemDetails.do?id=95585</v>
      </c>
      <c r="B417" s="3" t="s">
        <v>1585</v>
      </c>
      <c r="C417" s="3" t="s">
        <v>1457</v>
      </c>
      <c r="D417" s="3" t="s">
        <v>1540</v>
      </c>
      <c r="E417" s="3" t="s">
        <v>1586</v>
      </c>
      <c r="F417" s="3" t="s">
        <v>16</v>
      </c>
      <c r="G417" s="3" t="s">
        <v>26</v>
      </c>
      <c r="H417" s="3" t="s">
        <v>36</v>
      </c>
      <c r="I417" s="3"/>
      <c r="J417" s="3" t="s">
        <v>19</v>
      </c>
      <c r="K417" s="3" t="s">
        <v>20</v>
      </c>
      <c r="L417" s="5" t="s">
        <v>1587</v>
      </c>
    </row>
    <row r="418" customFormat="false" ht="14.9" hidden="false" customHeight="true" outlineLevel="0" collapsed="false">
      <c r="A418" s="2" t="str">
        <f aca="false">HYPERLINK("https://www.fabsurplus.com/sdi_catalog/salesItemDetails.do?id=95586")</f>
        <v>https://www.fabsurplus.com/sdi_catalog/salesItemDetails.do?id=95586</v>
      </c>
      <c r="B418" s="2" t="s">
        <v>1588</v>
      </c>
      <c r="C418" s="2" t="s">
        <v>1457</v>
      </c>
      <c r="D418" s="2" t="s">
        <v>1540</v>
      </c>
      <c r="E418" s="2" t="s">
        <v>1589</v>
      </c>
      <c r="F418" s="2" t="s">
        <v>16</v>
      </c>
      <c r="G418" s="2" t="s">
        <v>26</v>
      </c>
      <c r="H418" s="2" t="s">
        <v>36</v>
      </c>
      <c r="I418" s="2"/>
      <c r="J418" s="2" t="s">
        <v>19</v>
      </c>
      <c r="K418" s="2" t="s">
        <v>20</v>
      </c>
      <c r="L418" s="6" t="s">
        <v>1590</v>
      </c>
    </row>
    <row r="419" customFormat="false" ht="14.9" hidden="false" customHeight="true" outlineLevel="0" collapsed="false">
      <c r="A419" s="3" t="str">
        <f aca="false">HYPERLINK("https://www.fabsurplus.com/sdi_catalog/salesItemDetails.do?id=95587")</f>
        <v>https://www.fabsurplus.com/sdi_catalog/salesItemDetails.do?id=95587</v>
      </c>
      <c r="B419" s="3" t="s">
        <v>1591</v>
      </c>
      <c r="C419" s="3" t="s">
        <v>1457</v>
      </c>
      <c r="D419" s="3" t="s">
        <v>1540</v>
      </c>
      <c r="E419" s="3" t="s">
        <v>1592</v>
      </c>
      <c r="F419" s="3" t="s">
        <v>16</v>
      </c>
      <c r="G419" s="3" t="s">
        <v>26</v>
      </c>
      <c r="H419" s="3" t="s">
        <v>36</v>
      </c>
      <c r="I419" s="4" t="n">
        <v>36311.9166666667</v>
      </c>
      <c r="J419" s="3" t="s">
        <v>19</v>
      </c>
      <c r="K419" s="3" t="s">
        <v>20</v>
      </c>
      <c r="L419" s="5" t="s">
        <v>1593</v>
      </c>
    </row>
    <row r="420" customFormat="false" ht="14.9" hidden="false" customHeight="true" outlineLevel="0" collapsed="false">
      <c r="A420" s="2" t="str">
        <f aca="false">HYPERLINK("https://www.fabsurplus.com/sdi_catalog/salesItemDetails.do?id=95588")</f>
        <v>https://www.fabsurplus.com/sdi_catalog/salesItemDetails.do?id=95588</v>
      </c>
      <c r="B420" s="2" t="s">
        <v>1594</v>
      </c>
      <c r="C420" s="2" t="s">
        <v>1457</v>
      </c>
      <c r="D420" s="2" t="s">
        <v>1540</v>
      </c>
      <c r="E420" s="2" t="s">
        <v>1595</v>
      </c>
      <c r="F420" s="2" t="s">
        <v>16</v>
      </c>
      <c r="G420" s="2" t="s">
        <v>26</v>
      </c>
      <c r="H420" s="2" t="s">
        <v>36</v>
      </c>
      <c r="I420" s="7" t="n">
        <v>36281</v>
      </c>
      <c r="J420" s="2" t="s">
        <v>19</v>
      </c>
      <c r="K420" s="2" t="s">
        <v>20</v>
      </c>
      <c r="L420" s="6" t="s">
        <v>1596</v>
      </c>
    </row>
    <row r="421" customFormat="false" ht="14.9" hidden="false" customHeight="true" outlineLevel="0" collapsed="false">
      <c r="A421" s="3" t="str">
        <f aca="false">HYPERLINK("https://www.fabsurplus.com/sdi_catalog/salesItemDetails.do?id=95591")</f>
        <v>https://www.fabsurplus.com/sdi_catalog/salesItemDetails.do?id=95591</v>
      </c>
      <c r="B421" s="3" t="s">
        <v>1597</v>
      </c>
      <c r="C421" s="3" t="s">
        <v>1457</v>
      </c>
      <c r="D421" s="3" t="s">
        <v>1540</v>
      </c>
      <c r="E421" s="3" t="s">
        <v>1598</v>
      </c>
      <c r="F421" s="3" t="s">
        <v>16</v>
      </c>
      <c r="G421" s="3" t="s">
        <v>26</v>
      </c>
      <c r="H421" s="3" t="s">
        <v>36</v>
      </c>
      <c r="I421" s="4" t="n">
        <v>36311.9166666667</v>
      </c>
      <c r="J421" s="3" t="s">
        <v>19</v>
      </c>
      <c r="K421" s="3" t="s">
        <v>20</v>
      </c>
      <c r="L421" s="5" t="s">
        <v>1599</v>
      </c>
    </row>
    <row r="422" customFormat="false" ht="14.9" hidden="false" customHeight="true" outlineLevel="0" collapsed="false">
      <c r="A422" s="2" t="str">
        <f aca="false">HYPERLINK("https://www.fabsurplus.com/sdi_catalog/salesItemDetails.do?id=95592")</f>
        <v>https://www.fabsurplus.com/sdi_catalog/salesItemDetails.do?id=95592</v>
      </c>
      <c r="B422" s="2" t="s">
        <v>1600</v>
      </c>
      <c r="C422" s="2" t="s">
        <v>1457</v>
      </c>
      <c r="D422" s="2" t="s">
        <v>1540</v>
      </c>
      <c r="E422" s="2" t="s">
        <v>1601</v>
      </c>
      <c r="F422" s="2" t="s">
        <v>16</v>
      </c>
      <c r="G422" s="2" t="s">
        <v>26</v>
      </c>
      <c r="H422" s="2" t="s">
        <v>36</v>
      </c>
      <c r="I422" s="2"/>
      <c r="J422" s="2" t="s">
        <v>19</v>
      </c>
      <c r="K422" s="2" t="s">
        <v>20</v>
      </c>
      <c r="L422" s="6" t="s">
        <v>1602</v>
      </c>
    </row>
    <row r="423" customFormat="false" ht="14.9" hidden="false" customHeight="true" outlineLevel="0" collapsed="false">
      <c r="A423" s="3" t="str">
        <f aca="false">HYPERLINK("https://www.fabsurplus.com/sdi_catalog/salesItemDetails.do?id=95593")</f>
        <v>https://www.fabsurplus.com/sdi_catalog/salesItemDetails.do?id=95593</v>
      </c>
      <c r="B423" s="3" t="s">
        <v>1603</v>
      </c>
      <c r="C423" s="3" t="s">
        <v>1457</v>
      </c>
      <c r="D423" s="3" t="s">
        <v>1540</v>
      </c>
      <c r="E423" s="3" t="s">
        <v>1604</v>
      </c>
      <c r="F423" s="3" t="s">
        <v>16</v>
      </c>
      <c r="G423" s="3" t="s">
        <v>26</v>
      </c>
      <c r="H423" s="3" t="s">
        <v>36</v>
      </c>
      <c r="I423" s="3"/>
      <c r="J423" s="3" t="s">
        <v>19</v>
      </c>
      <c r="K423" s="3" t="s">
        <v>20</v>
      </c>
      <c r="L423" s="5" t="s">
        <v>1605</v>
      </c>
    </row>
    <row r="424" customFormat="false" ht="14.9" hidden="false" customHeight="true" outlineLevel="0" collapsed="false">
      <c r="A424" s="2" t="str">
        <f aca="false">HYPERLINK("https://www.fabsurplus.com/sdi_catalog/salesItemDetails.do?id=95595")</f>
        <v>https://www.fabsurplus.com/sdi_catalog/salesItemDetails.do?id=95595</v>
      </c>
      <c r="B424" s="2" t="s">
        <v>1606</v>
      </c>
      <c r="C424" s="2" t="s">
        <v>1457</v>
      </c>
      <c r="D424" s="2" t="s">
        <v>1540</v>
      </c>
      <c r="E424" s="2" t="s">
        <v>1607</v>
      </c>
      <c r="F424" s="2" t="s">
        <v>16</v>
      </c>
      <c r="G424" s="2" t="s">
        <v>26</v>
      </c>
      <c r="H424" s="2" t="s">
        <v>36</v>
      </c>
      <c r="I424" s="7" t="n">
        <v>34942.9166666667</v>
      </c>
      <c r="J424" s="2" t="s">
        <v>19</v>
      </c>
      <c r="K424" s="2" t="s">
        <v>20</v>
      </c>
      <c r="L424" s="6" t="s">
        <v>1608</v>
      </c>
    </row>
    <row r="425" customFormat="false" ht="14.9" hidden="false" customHeight="true" outlineLevel="0" collapsed="false">
      <c r="A425" s="3" t="str">
        <f aca="false">HYPERLINK("https://www.fabsurplus.com/sdi_catalog/salesItemDetails.do?id=95596")</f>
        <v>https://www.fabsurplus.com/sdi_catalog/salesItemDetails.do?id=95596</v>
      </c>
      <c r="B425" s="3" t="s">
        <v>1609</v>
      </c>
      <c r="C425" s="3" t="s">
        <v>1457</v>
      </c>
      <c r="D425" s="3" t="s">
        <v>1540</v>
      </c>
      <c r="E425" s="3" t="s">
        <v>1610</v>
      </c>
      <c r="F425" s="3" t="s">
        <v>16</v>
      </c>
      <c r="G425" s="3" t="s">
        <v>26</v>
      </c>
      <c r="H425" s="3" t="s">
        <v>36</v>
      </c>
      <c r="I425" s="3"/>
      <c r="J425" s="3" t="s">
        <v>19</v>
      </c>
      <c r="K425" s="3" t="s">
        <v>20</v>
      </c>
      <c r="L425" s="5" t="s">
        <v>1611</v>
      </c>
    </row>
    <row r="426" customFormat="false" ht="14.9" hidden="false" customHeight="true" outlineLevel="0" collapsed="false">
      <c r="A426" s="2" t="str">
        <f aca="false">HYPERLINK("https://www.fabsurplus.com/sdi_catalog/salesItemDetails.do?id=95602")</f>
        <v>https://www.fabsurplus.com/sdi_catalog/salesItemDetails.do?id=95602</v>
      </c>
      <c r="B426" s="2" t="s">
        <v>1612</v>
      </c>
      <c r="C426" s="2" t="s">
        <v>1457</v>
      </c>
      <c r="D426" s="2" t="s">
        <v>1540</v>
      </c>
      <c r="E426" s="2" t="s">
        <v>1613</v>
      </c>
      <c r="F426" s="2" t="s">
        <v>16</v>
      </c>
      <c r="G426" s="2" t="s">
        <v>26</v>
      </c>
      <c r="H426" s="2" t="s">
        <v>36</v>
      </c>
      <c r="I426" s="2"/>
      <c r="J426" s="2" t="s">
        <v>19</v>
      </c>
      <c r="K426" s="2" t="s">
        <v>20</v>
      </c>
      <c r="L426" s="6" t="s">
        <v>1614</v>
      </c>
    </row>
    <row r="427" customFormat="false" ht="14.9" hidden="false" customHeight="true" outlineLevel="0" collapsed="false">
      <c r="A427" s="3" t="str">
        <f aca="false">HYPERLINK("https://www.fabsurplus.com/sdi_catalog/salesItemDetails.do?id=95603")</f>
        <v>https://www.fabsurplus.com/sdi_catalog/salesItemDetails.do?id=95603</v>
      </c>
      <c r="B427" s="3" t="s">
        <v>1615</v>
      </c>
      <c r="C427" s="3" t="s">
        <v>1457</v>
      </c>
      <c r="D427" s="3" t="s">
        <v>1540</v>
      </c>
      <c r="E427" s="3" t="s">
        <v>1616</v>
      </c>
      <c r="F427" s="3" t="s">
        <v>16</v>
      </c>
      <c r="G427" s="3" t="s">
        <v>26</v>
      </c>
      <c r="H427" s="3" t="s">
        <v>36</v>
      </c>
      <c r="I427" s="4" t="n">
        <v>36556.9583333333</v>
      </c>
      <c r="J427" s="3" t="s">
        <v>19</v>
      </c>
      <c r="K427" s="3" t="s">
        <v>20</v>
      </c>
      <c r="L427" s="5" t="s">
        <v>1617</v>
      </c>
    </row>
    <row r="428" customFormat="false" ht="14.9" hidden="false" customHeight="true" outlineLevel="0" collapsed="false">
      <c r="A428" s="2" t="str">
        <f aca="false">HYPERLINK("https://www.fabsurplus.com/sdi_catalog/salesItemDetails.do?id=95604")</f>
        <v>https://www.fabsurplus.com/sdi_catalog/salesItemDetails.do?id=95604</v>
      </c>
      <c r="B428" s="2" t="s">
        <v>1618</v>
      </c>
      <c r="C428" s="2" t="s">
        <v>1457</v>
      </c>
      <c r="D428" s="2" t="s">
        <v>1540</v>
      </c>
      <c r="E428" s="2" t="s">
        <v>1619</v>
      </c>
      <c r="F428" s="2" t="s">
        <v>16</v>
      </c>
      <c r="G428" s="2" t="s">
        <v>26</v>
      </c>
      <c r="H428" s="2" t="s">
        <v>36</v>
      </c>
      <c r="I428" s="2"/>
      <c r="J428" s="2" t="s">
        <v>19</v>
      </c>
      <c r="K428" s="2" t="s">
        <v>20</v>
      </c>
      <c r="L428" s="6" t="s">
        <v>1620</v>
      </c>
    </row>
    <row r="429" customFormat="false" ht="14.9" hidden="false" customHeight="true" outlineLevel="0" collapsed="false">
      <c r="A429" s="3" t="str">
        <f aca="false">HYPERLINK("https://www.fabsurplus.com/sdi_catalog/salesItemDetails.do?id=95605")</f>
        <v>https://www.fabsurplus.com/sdi_catalog/salesItemDetails.do?id=95605</v>
      </c>
      <c r="B429" s="3" t="s">
        <v>1621</v>
      </c>
      <c r="C429" s="3" t="s">
        <v>1457</v>
      </c>
      <c r="D429" s="3" t="s">
        <v>1540</v>
      </c>
      <c r="E429" s="3" t="s">
        <v>1622</v>
      </c>
      <c r="F429" s="3" t="s">
        <v>16</v>
      </c>
      <c r="G429" s="3" t="s">
        <v>26</v>
      </c>
      <c r="H429" s="3" t="s">
        <v>36</v>
      </c>
      <c r="I429" s="3"/>
      <c r="J429" s="3" t="s">
        <v>19</v>
      </c>
      <c r="K429" s="3" t="s">
        <v>20</v>
      </c>
      <c r="L429" s="5" t="s">
        <v>1620</v>
      </c>
    </row>
    <row r="430" customFormat="false" ht="14.9" hidden="false" customHeight="true" outlineLevel="0" collapsed="false">
      <c r="A430" s="2" t="str">
        <f aca="false">HYPERLINK("https://www.fabsurplus.com/sdi_catalog/salesItemDetails.do?id=95606")</f>
        <v>https://www.fabsurplus.com/sdi_catalog/salesItemDetails.do?id=95606</v>
      </c>
      <c r="B430" s="2" t="s">
        <v>1623</v>
      </c>
      <c r="C430" s="2" t="s">
        <v>1457</v>
      </c>
      <c r="D430" s="2" t="s">
        <v>1540</v>
      </c>
      <c r="E430" s="2" t="s">
        <v>1624</v>
      </c>
      <c r="F430" s="2" t="s">
        <v>16</v>
      </c>
      <c r="G430" s="2" t="s">
        <v>26</v>
      </c>
      <c r="H430" s="2" t="s">
        <v>36</v>
      </c>
      <c r="I430" s="7" t="n">
        <v>34880.9166666667</v>
      </c>
      <c r="J430" s="2" t="s">
        <v>19</v>
      </c>
      <c r="K430" s="2" t="s">
        <v>20</v>
      </c>
      <c r="L430" s="6" t="s">
        <v>1620</v>
      </c>
    </row>
    <row r="431" customFormat="false" ht="14.9" hidden="false" customHeight="true" outlineLevel="0" collapsed="false">
      <c r="A431" s="3" t="str">
        <f aca="false">HYPERLINK("https://www.fabsurplus.com/sdi_catalog/salesItemDetails.do?id=95607")</f>
        <v>https://www.fabsurplus.com/sdi_catalog/salesItemDetails.do?id=95607</v>
      </c>
      <c r="B431" s="3" t="s">
        <v>1625</v>
      </c>
      <c r="C431" s="3" t="s">
        <v>1457</v>
      </c>
      <c r="D431" s="3" t="s">
        <v>1540</v>
      </c>
      <c r="E431" s="3" t="s">
        <v>1626</v>
      </c>
      <c r="F431" s="3" t="s">
        <v>16</v>
      </c>
      <c r="G431" s="3" t="s">
        <v>26</v>
      </c>
      <c r="H431" s="3" t="s">
        <v>36</v>
      </c>
      <c r="I431" s="3"/>
      <c r="J431" s="3" t="s">
        <v>19</v>
      </c>
      <c r="K431" s="3" t="s">
        <v>20</v>
      </c>
      <c r="L431" s="5" t="s">
        <v>1620</v>
      </c>
    </row>
    <row r="432" customFormat="false" ht="14.9" hidden="false" customHeight="true" outlineLevel="0" collapsed="false">
      <c r="A432" s="2" t="str">
        <f aca="false">HYPERLINK("https://www.fabsurplus.com/sdi_catalog/salesItemDetails.do?id=95608")</f>
        <v>https://www.fabsurplus.com/sdi_catalog/salesItemDetails.do?id=95608</v>
      </c>
      <c r="B432" s="2" t="s">
        <v>1627</v>
      </c>
      <c r="C432" s="2" t="s">
        <v>1457</v>
      </c>
      <c r="D432" s="2" t="s">
        <v>1540</v>
      </c>
      <c r="E432" s="2" t="s">
        <v>1628</v>
      </c>
      <c r="F432" s="2" t="s">
        <v>16</v>
      </c>
      <c r="G432" s="2" t="s">
        <v>26</v>
      </c>
      <c r="H432" s="2" t="s">
        <v>36</v>
      </c>
      <c r="I432" s="2"/>
      <c r="J432" s="2" t="s">
        <v>19</v>
      </c>
      <c r="K432" s="2" t="s">
        <v>20</v>
      </c>
      <c r="L432" s="6" t="s">
        <v>1620</v>
      </c>
    </row>
    <row r="433" customFormat="false" ht="14.9" hidden="false" customHeight="true" outlineLevel="0" collapsed="false">
      <c r="A433" s="3" t="str">
        <f aca="false">HYPERLINK("https://www.fabsurplus.com/sdi_catalog/salesItemDetails.do?id=106015")</f>
        <v>https://www.fabsurplus.com/sdi_catalog/salesItemDetails.do?id=106015</v>
      </c>
      <c r="B433" s="3" t="s">
        <v>1629</v>
      </c>
      <c r="C433" s="3" t="s">
        <v>1457</v>
      </c>
      <c r="D433" s="3" t="s">
        <v>1540</v>
      </c>
      <c r="E433" s="3" t="s">
        <v>1630</v>
      </c>
      <c r="F433" s="3" t="s">
        <v>16</v>
      </c>
      <c r="G433" s="3" t="s">
        <v>26</v>
      </c>
      <c r="H433" s="3" t="s">
        <v>36</v>
      </c>
      <c r="I433" s="3"/>
      <c r="J433" s="3" t="s">
        <v>19</v>
      </c>
      <c r="K433" s="3" t="s">
        <v>20</v>
      </c>
      <c r="L433" s="5" t="s">
        <v>1631</v>
      </c>
    </row>
    <row r="434" customFormat="false" ht="14.9" hidden="false" customHeight="true" outlineLevel="0" collapsed="false">
      <c r="A434" s="2" t="str">
        <f aca="false">HYPERLINK("https://www.fabsurplus.com/sdi_catalog/salesItemDetails.do?id=83616")</f>
        <v>https://www.fabsurplus.com/sdi_catalog/salesItemDetails.do?id=83616</v>
      </c>
      <c r="B434" s="2" t="s">
        <v>1632</v>
      </c>
      <c r="C434" s="2" t="s">
        <v>1633</v>
      </c>
      <c r="D434" s="2" t="s">
        <v>1634</v>
      </c>
      <c r="E434" s="2" t="s">
        <v>1635</v>
      </c>
      <c r="F434" s="2" t="s">
        <v>1636</v>
      </c>
      <c r="G434" s="2" t="s">
        <v>1637</v>
      </c>
      <c r="H434" s="2" t="s">
        <v>18</v>
      </c>
      <c r="I434" s="7" t="n">
        <v>39448</v>
      </c>
      <c r="J434" s="2" t="s">
        <v>19</v>
      </c>
      <c r="K434" s="2" t="s">
        <v>20</v>
      </c>
      <c r="L434" s="6" t="s">
        <v>1638</v>
      </c>
    </row>
    <row r="435" customFormat="false" ht="14.9" hidden="false" customHeight="true" outlineLevel="0" collapsed="false">
      <c r="A435" s="3" t="str">
        <f aca="false">HYPERLINK("https://www.fabsurplus.com/sdi_catalog/salesItemDetails.do?id=83884")</f>
        <v>https://www.fabsurplus.com/sdi_catalog/salesItemDetails.do?id=83884</v>
      </c>
      <c r="B435" s="3" t="s">
        <v>1639</v>
      </c>
      <c r="C435" s="3" t="s">
        <v>1640</v>
      </c>
      <c r="D435" s="3" t="s">
        <v>1641</v>
      </c>
      <c r="E435" s="3" t="s">
        <v>1642</v>
      </c>
      <c r="F435" s="3" t="s">
        <v>161</v>
      </c>
      <c r="G435" s="3"/>
      <c r="H435" s="3" t="s">
        <v>18</v>
      </c>
      <c r="I435" s="3"/>
      <c r="J435" s="3" t="s">
        <v>19</v>
      </c>
      <c r="K435" s="3" t="s">
        <v>20</v>
      </c>
      <c r="L435" s="5" t="s">
        <v>1643</v>
      </c>
    </row>
    <row r="436" customFormat="false" ht="14.9" hidden="false" customHeight="true" outlineLevel="0" collapsed="false">
      <c r="A436" s="2" t="str">
        <f aca="false">HYPERLINK("https://www.fabsurplus.com/sdi_catalog/salesItemDetails.do?id=84260")</f>
        <v>https://www.fabsurplus.com/sdi_catalog/salesItemDetails.do?id=84260</v>
      </c>
      <c r="B436" s="2" t="s">
        <v>1644</v>
      </c>
      <c r="C436" s="2" t="s">
        <v>1645</v>
      </c>
      <c r="D436" s="2" t="s">
        <v>1646</v>
      </c>
      <c r="E436" s="2" t="s">
        <v>1647</v>
      </c>
      <c r="F436" s="2" t="s">
        <v>16</v>
      </c>
      <c r="G436" s="2"/>
      <c r="H436" s="2"/>
      <c r="I436" s="2"/>
      <c r="J436" s="2"/>
      <c r="K436" s="2"/>
      <c r="L436" s="6" t="s">
        <v>1648</v>
      </c>
    </row>
    <row r="437" customFormat="false" ht="14.9" hidden="false" customHeight="true" outlineLevel="0" collapsed="false">
      <c r="A437" s="3" t="str">
        <f aca="false">HYPERLINK("https://www.fabsurplus.com/sdi_catalog/salesItemDetails.do?id=103814")</f>
        <v>https://www.fabsurplus.com/sdi_catalog/salesItemDetails.do?id=103814</v>
      </c>
      <c r="B437" s="3" t="s">
        <v>1649</v>
      </c>
      <c r="C437" s="3" t="s">
        <v>1650</v>
      </c>
      <c r="D437" s="3" t="s">
        <v>1651</v>
      </c>
      <c r="E437" s="3" t="s">
        <v>1652</v>
      </c>
      <c r="F437" s="3" t="s">
        <v>16</v>
      </c>
      <c r="G437" s="3" t="s">
        <v>26</v>
      </c>
      <c r="H437" s="3" t="s">
        <v>18</v>
      </c>
      <c r="I437" s="4" t="n">
        <v>38473</v>
      </c>
      <c r="J437" s="3" t="s">
        <v>19</v>
      </c>
      <c r="K437" s="3" t="s">
        <v>20</v>
      </c>
      <c r="L437" s="5" t="s">
        <v>1653</v>
      </c>
    </row>
    <row r="438" customFormat="false" ht="14.9" hidden="false" customHeight="true" outlineLevel="0" collapsed="false">
      <c r="A438" s="2" t="str">
        <f aca="false">HYPERLINK("https://www.fabsurplus.com/sdi_catalog/salesItemDetails.do?id=83549")</f>
        <v>https://www.fabsurplus.com/sdi_catalog/salesItemDetails.do?id=83549</v>
      </c>
      <c r="B438" s="2" t="s">
        <v>1654</v>
      </c>
      <c r="C438" s="2" t="s">
        <v>1655</v>
      </c>
      <c r="D438" s="2" t="s">
        <v>1656</v>
      </c>
      <c r="E438" s="2" t="s">
        <v>1657</v>
      </c>
      <c r="F438" s="2" t="s">
        <v>16</v>
      </c>
      <c r="G438" s="2" t="s">
        <v>26</v>
      </c>
      <c r="H438" s="2" t="s">
        <v>36</v>
      </c>
      <c r="I438" s="7" t="n">
        <v>35034</v>
      </c>
      <c r="J438" s="2" t="s">
        <v>19</v>
      </c>
      <c r="K438" s="2" t="s">
        <v>20</v>
      </c>
      <c r="L438" s="6" t="s">
        <v>1658</v>
      </c>
    </row>
    <row r="439" customFormat="false" ht="14.9" hidden="false" customHeight="true" outlineLevel="0" collapsed="false">
      <c r="A439" s="3" t="str">
        <f aca="false">HYPERLINK("https://www.fabsurplus.com/sdi_catalog/salesItemDetails.do?id=83903")</f>
        <v>https://www.fabsurplus.com/sdi_catalog/salesItemDetails.do?id=83903</v>
      </c>
      <c r="B439" s="3" t="s">
        <v>1659</v>
      </c>
      <c r="C439" s="3" t="s">
        <v>1660</v>
      </c>
      <c r="D439" s="3" t="s">
        <v>1661</v>
      </c>
      <c r="E439" s="3" t="s">
        <v>1662</v>
      </c>
      <c r="F439" s="3" t="s">
        <v>47</v>
      </c>
      <c r="G439" s="3" t="s">
        <v>26</v>
      </c>
      <c r="H439" s="3" t="s">
        <v>27</v>
      </c>
      <c r="I439" s="3"/>
      <c r="J439" s="3" t="s">
        <v>19</v>
      </c>
      <c r="K439" s="3" t="s">
        <v>20</v>
      </c>
      <c r="L439" s="5" t="s">
        <v>1663</v>
      </c>
    </row>
    <row r="440" customFormat="false" ht="14.9" hidden="false" customHeight="true" outlineLevel="0" collapsed="false">
      <c r="A440" s="2" t="str">
        <f aca="false">HYPERLINK("https://www.fabsurplus.com/sdi_catalog/salesItemDetails.do?id=84075")</f>
        <v>https://www.fabsurplus.com/sdi_catalog/salesItemDetails.do?id=84075</v>
      </c>
      <c r="B440" s="2" t="s">
        <v>1664</v>
      </c>
      <c r="C440" s="2" t="s">
        <v>1665</v>
      </c>
      <c r="D440" s="2" t="s">
        <v>1666</v>
      </c>
      <c r="E440" s="2" t="s">
        <v>1667</v>
      </c>
      <c r="F440" s="2" t="s">
        <v>16</v>
      </c>
      <c r="G440" s="2"/>
      <c r="H440" s="2" t="s">
        <v>284</v>
      </c>
      <c r="I440" s="2"/>
      <c r="J440" s="2" t="s">
        <v>19</v>
      </c>
      <c r="K440" s="2" t="s">
        <v>20</v>
      </c>
      <c r="L440" s="6" t="s">
        <v>1668</v>
      </c>
    </row>
    <row r="441" customFormat="false" ht="14.9" hidden="false" customHeight="true" outlineLevel="0" collapsed="false">
      <c r="A441" s="3" t="str">
        <f aca="false">HYPERLINK("https://www.fabsurplus.com/sdi_catalog/salesItemDetails.do?id=83920")</f>
        <v>https://www.fabsurplus.com/sdi_catalog/salesItemDetails.do?id=83920</v>
      </c>
      <c r="B441" s="3" t="s">
        <v>1669</v>
      </c>
      <c r="C441" s="3" t="s">
        <v>1670</v>
      </c>
      <c r="D441" s="3" t="s">
        <v>1671</v>
      </c>
      <c r="E441" s="3" t="s">
        <v>1672</v>
      </c>
      <c r="F441" s="3" t="s">
        <v>1673</v>
      </c>
      <c r="G441" s="3"/>
      <c r="H441" s="3" t="s">
        <v>18</v>
      </c>
      <c r="I441" s="3"/>
      <c r="J441" s="3" t="s">
        <v>19</v>
      </c>
      <c r="K441" s="3" t="s">
        <v>20</v>
      </c>
      <c r="L441" s="3" t="s">
        <v>1674</v>
      </c>
    </row>
    <row r="442" customFormat="false" ht="14.9" hidden="false" customHeight="true" outlineLevel="0" collapsed="false">
      <c r="A442" s="2" t="str">
        <f aca="false">HYPERLINK("https://www.fabsurplus.com/sdi_catalog/salesItemDetails.do?id=83921")</f>
        <v>https://www.fabsurplus.com/sdi_catalog/salesItemDetails.do?id=83921</v>
      </c>
      <c r="B442" s="2" t="s">
        <v>1675</v>
      </c>
      <c r="C442" s="2" t="s">
        <v>1670</v>
      </c>
      <c r="D442" s="2" t="s">
        <v>1676</v>
      </c>
      <c r="E442" s="2" t="s">
        <v>1677</v>
      </c>
      <c r="F442" s="2" t="s">
        <v>113</v>
      </c>
      <c r="G442" s="2"/>
      <c r="H442" s="2" t="s">
        <v>18</v>
      </c>
      <c r="I442" s="2"/>
      <c r="J442" s="2" t="s">
        <v>19</v>
      </c>
      <c r="K442" s="2" t="s">
        <v>20</v>
      </c>
      <c r="L442" s="2" t="s">
        <v>1678</v>
      </c>
    </row>
    <row r="443" customFormat="false" ht="14.9" hidden="false" customHeight="true" outlineLevel="0" collapsed="false">
      <c r="A443" s="3" t="str">
        <f aca="false">HYPERLINK("https://www.fabsurplus.com/sdi_catalog/salesItemDetails.do?id=83922")</f>
        <v>https://www.fabsurplus.com/sdi_catalog/salesItemDetails.do?id=83922</v>
      </c>
      <c r="B443" s="3" t="s">
        <v>1679</v>
      </c>
      <c r="C443" s="3" t="s">
        <v>1670</v>
      </c>
      <c r="D443" s="3" t="s">
        <v>1680</v>
      </c>
      <c r="E443" s="3" t="s">
        <v>1672</v>
      </c>
      <c r="F443" s="3" t="s">
        <v>126</v>
      </c>
      <c r="G443" s="3"/>
      <c r="H443" s="3" t="s">
        <v>18</v>
      </c>
      <c r="I443" s="3"/>
      <c r="J443" s="3" t="s">
        <v>19</v>
      </c>
      <c r="K443" s="3" t="s">
        <v>20</v>
      </c>
      <c r="L443" s="3" t="s">
        <v>1681</v>
      </c>
    </row>
    <row r="444" customFormat="false" ht="14.9" hidden="false" customHeight="true" outlineLevel="0" collapsed="false">
      <c r="A444" s="2" t="str">
        <f aca="false">HYPERLINK("https://www.fabsurplus.com/sdi_catalog/salesItemDetails.do?id=83923")</f>
        <v>https://www.fabsurplus.com/sdi_catalog/salesItemDetails.do?id=83923</v>
      </c>
      <c r="B444" s="2" t="s">
        <v>1682</v>
      </c>
      <c r="C444" s="2" t="s">
        <v>1670</v>
      </c>
      <c r="D444" s="2" t="s">
        <v>1683</v>
      </c>
      <c r="E444" s="2" t="s">
        <v>1677</v>
      </c>
      <c r="F444" s="2" t="s">
        <v>239</v>
      </c>
      <c r="G444" s="2"/>
      <c r="H444" s="2" t="s">
        <v>18</v>
      </c>
      <c r="I444" s="2"/>
      <c r="J444" s="2" t="s">
        <v>19</v>
      </c>
      <c r="K444" s="2" t="s">
        <v>20</v>
      </c>
      <c r="L444" s="2" t="s">
        <v>1684</v>
      </c>
    </row>
    <row r="445" customFormat="false" ht="14.9" hidden="false" customHeight="true" outlineLevel="0" collapsed="false">
      <c r="A445" s="3" t="str">
        <f aca="false">HYPERLINK("https://www.fabsurplus.com/sdi_catalog/salesItemDetails.do?id=83924")</f>
        <v>https://www.fabsurplus.com/sdi_catalog/salesItemDetails.do?id=83924</v>
      </c>
      <c r="B445" s="3" t="s">
        <v>1685</v>
      </c>
      <c r="C445" s="3" t="s">
        <v>1670</v>
      </c>
      <c r="D445" s="3" t="s">
        <v>1686</v>
      </c>
      <c r="E445" s="3" t="s">
        <v>1672</v>
      </c>
      <c r="F445" s="3" t="s">
        <v>113</v>
      </c>
      <c r="G445" s="3"/>
      <c r="H445" s="3" t="s">
        <v>18</v>
      </c>
      <c r="I445" s="3"/>
      <c r="J445" s="3" t="s">
        <v>19</v>
      </c>
      <c r="K445" s="3" t="s">
        <v>20</v>
      </c>
      <c r="L445" s="3" t="s">
        <v>1687</v>
      </c>
    </row>
    <row r="446" customFormat="false" ht="14.9" hidden="false" customHeight="true" outlineLevel="0" collapsed="false">
      <c r="A446" s="2" t="str">
        <f aca="false">HYPERLINK("https://www.fabsurplus.com/sdi_catalog/salesItemDetails.do?id=83925")</f>
        <v>https://www.fabsurplus.com/sdi_catalog/salesItemDetails.do?id=83925</v>
      </c>
      <c r="B446" s="2" t="s">
        <v>1688</v>
      </c>
      <c r="C446" s="2" t="s">
        <v>1670</v>
      </c>
      <c r="D446" s="2" t="s">
        <v>1689</v>
      </c>
      <c r="E446" s="2" t="s">
        <v>1690</v>
      </c>
      <c r="F446" s="2" t="s">
        <v>113</v>
      </c>
      <c r="G446" s="2"/>
      <c r="H446" s="2" t="s">
        <v>18</v>
      </c>
      <c r="I446" s="2"/>
      <c r="J446" s="2" t="s">
        <v>19</v>
      </c>
      <c r="K446" s="2" t="s">
        <v>20</v>
      </c>
      <c r="L446" s="2" t="s">
        <v>1691</v>
      </c>
    </row>
    <row r="447" customFormat="false" ht="14.9" hidden="false" customHeight="true" outlineLevel="0" collapsed="false">
      <c r="A447" s="3" t="str">
        <f aca="false">HYPERLINK("https://www.fabsurplus.com/sdi_catalog/salesItemDetails.do?id=83926")</f>
        <v>https://www.fabsurplus.com/sdi_catalog/salesItemDetails.do?id=83926</v>
      </c>
      <c r="B447" s="3" t="s">
        <v>1692</v>
      </c>
      <c r="C447" s="3" t="s">
        <v>1670</v>
      </c>
      <c r="D447" s="3" t="s">
        <v>1693</v>
      </c>
      <c r="E447" s="3" t="s">
        <v>1672</v>
      </c>
      <c r="F447" s="3" t="s">
        <v>161</v>
      </c>
      <c r="G447" s="3"/>
      <c r="H447" s="3" t="s">
        <v>18</v>
      </c>
      <c r="I447" s="3"/>
      <c r="J447" s="3" t="s">
        <v>19</v>
      </c>
      <c r="K447" s="3" t="s">
        <v>20</v>
      </c>
      <c r="L447" s="3" t="s">
        <v>1694</v>
      </c>
    </row>
    <row r="448" customFormat="false" ht="14.9" hidden="false" customHeight="true" outlineLevel="0" collapsed="false">
      <c r="A448" s="2" t="str">
        <f aca="false">HYPERLINK("https://www.fabsurplus.com/sdi_catalog/salesItemDetails.do?id=83927")</f>
        <v>https://www.fabsurplus.com/sdi_catalog/salesItemDetails.do?id=83927</v>
      </c>
      <c r="B448" s="2" t="s">
        <v>1695</v>
      </c>
      <c r="C448" s="2" t="s">
        <v>1670</v>
      </c>
      <c r="D448" s="2" t="s">
        <v>1696</v>
      </c>
      <c r="E448" s="2" t="s">
        <v>1677</v>
      </c>
      <c r="F448" s="2" t="s">
        <v>16</v>
      </c>
      <c r="G448" s="2"/>
      <c r="H448" s="2" t="s">
        <v>18</v>
      </c>
      <c r="I448" s="2"/>
      <c r="J448" s="2" t="s">
        <v>19</v>
      </c>
      <c r="K448" s="2" t="s">
        <v>20</v>
      </c>
      <c r="L448" s="2" t="s">
        <v>1697</v>
      </c>
    </row>
    <row r="449" customFormat="false" ht="14.9" hidden="false" customHeight="true" outlineLevel="0" collapsed="false">
      <c r="A449" s="3" t="str">
        <f aca="false">HYPERLINK("https://www.fabsurplus.com/sdi_catalog/salesItemDetails.do?id=106945")</f>
        <v>https://www.fabsurplus.com/sdi_catalog/salesItemDetails.do?id=106945</v>
      </c>
      <c r="B449" s="3" t="s">
        <v>1698</v>
      </c>
      <c r="C449" s="3" t="s">
        <v>1699</v>
      </c>
      <c r="D449" s="3" t="s">
        <v>1700</v>
      </c>
      <c r="E449" s="3" t="s">
        <v>1701</v>
      </c>
      <c r="F449" s="3" t="s">
        <v>16</v>
      </c>
      <c r="G449" s="3" t="s">
        <v>1702</v>
      </c>
      <c r="H449" s="3" t="s">
        <v>36</v>
      </c>
      <c r="I449" s="3"/>
      <c r="J449" s="3" t="s">
        <v>1703</v>
      </c>
      <c r="K449" s="3" t="s">
        <v>20</v>
      </c>
      <c r="L449" s="5" t="s">
        <v>1704</v>
      </c>
    </row>
    <row r="450" customFormat="false" ht="14.9" hidden="false" customHeight="true" outlineLevel="0" collapsed="false">
      <c r="A450" s="2" t="str">
        <f aca="false">HYPERLINK("https://www.fabsurplus.com/sdi_catalog/salesItemDetails.do?id=79892")</f>
        <v>https://www.fabsurplus.com/sdi_catalog/salesItemDetails.do?id=79892</v>
      </c>
      <c r="B450" s="2" t="s">
        <v>1705</v>
      </c>
      <c r="C450" s="2" t="s">
        <v>1706</v>
      </c>
      <c r="D450" s="2" t="s">
        <v>1707</v>
      </c>
      <c r="E450" s="2" t="s">
        <v>1708</v>
      </c>
      <c r="F450" s="2" t="s">
        <v>16</v>
      </c>
      <c r="G450" s="2" t="s">
        <v>222</v>
      </c>
      <c r="H450" s="2" t="s">
        <v>27</v>
      </c>
      <c r="I450" s="2"/>
      <c r="J450" s="2" t="s">
        <v>19</v>
      </c>
      <c r="K450" s="2" t="s">
        <v>20</v>
      </c>
      <c r="L450" s="6" t="s">
        <v>1709</v>
      </c>
    </row>
    <row r="451" customFormat="false" ht="14.9" hidden="false" customHeight="true" outlineLevel="0" collapsed="false">
      <c r="A451" s="3" t="str">
        <f aca="false">HYPERLINK("https://www.fabsurplus.com/sdi_catalog/salesItemDetails.do?id=83800")</f>
        <v>https://www.fabsurplus.com/sdi_catalog/salesItemDetails.do?id=83800</v>
      </c>
      <c r="B451" s="3" t="s">
        <v>1710</v>
      </c>
      <c r="C451" s="3" t="s">
        <v>1711</v>
      </c>
      <c r="D451" s="3" t="s">
        <v>1712</v>
      </c>
      <c r="E451" s="3" t="s">
        <v>1713</v>
      </c>
      <c r="F451" s="3" t="s">
        <v>16</v>
      </c>
      <c r="G451" s="3"/>
      <c r="H451" s="3" t="s">
        <v>284</v>
      </c>
      <c r="I451" s="3"/>
      <c r="J451" s="3" t="s">
        <v>19</v>
      </c>
      <c r="K451" s="3" t="s">
        <v>20</v>
      </c>
      <c r="L451" s="5" t="s">
        <v>1714</v>
      </c>
    </row>
    <row r="452" customFormat="false" ht="14.9" hidden="false" customHeight="true" outlineLevel="0" collapsed="false">
      <c r="A452" s="2" t="str">
        <f aca="false">HYPERLINK("https://www.fabsurplus.com/sdi_catalog/salesItemDetails.do?id=84413")</f>
        <v>https://www.fabsurplus.com/sdi_catalog/salesItemDetails.do?id=84413</v>
      </c>
      <c r="B452" s="2" t="s">
        <v>1715</v>
      </c>
      <c r="C452" s="2" t="s">
        <v>1716</v>
      </c>
      <c r="D452" s="2" t="s">
        <v>1717</v>
      </c>
      <c r="E452" s="2" t="s">
        <v>1718</v>
      </c>
      <c r="F452" s="2" t="s">
        <v>16</v>
      </c>
      <c r="G452" s="2"/>
      <c r="H452" s="2" t="s">
        <v>36</v>
      </c>
      <c r="I452" s="2"/>
      <c r="J452" s="2" t="s">
        <v>19</v>
      </c>
      <c r="K452" s="2" t="s">
        <v>20</v>
      </c>
      <c r="L452" s="6" t="s">
        <v>1719</v>
      </c>
    </row>
    <row r="453" customFormat="false" ht="14.9" hidden="false" customHeight="true" outlineLevel="0" collapsed="false">
      <c r="A453" s="3" t="str">
        <f aca="false">HYPERLINK("https://www.fabsurplus.com/sdi_catalog/salesItemDetails.do?id=52166")</f>
        <v>https://www.fabsurplus.com/sdi_catalog/salesItemDetails.do?id=52166</v>
      </c>
      <c r="B453" s="3" t="s">
        <v>1720</v>
      </c>
      <c r="C453" s="3" t="s">
        <v>1721</v>
      </c>
      <c r="D453" s="3" t="s">
        <v>1722</v>
      </c>
      <c r="E453" s="3" t="s">
        <v>1723</v>
      </c>
      <c r="F453" s="3" t="s">
        <v>16</v>
      </c>
      <c r="G453" s="3" t="s">
        <v>17</v>
      </c>
      <c r="H453" s="3" t="s">
        <v>27</v>
      </c>
      <c r="I453" s="3"/>
      <c r="J453" s="3" t="s">
        <v>19</v>
      </c>
      <c r="K453" s="3" t="s">
        <v>20</v>
      </c>
      <c r="L453" s="3" t="s">
        <v>1724</v>
      </c>
    </row>
    <row r="454" customFormat="false" ht="14.9" hidden="false" customHeight="true" outlineLevel="0" collapsed="false">
      <c r="A454" s="2" t="str">
        <f aca="false">HYPERLINK("https://www.fabsurplus.com/sdi_catalog/salesItemDetails.do?id=52167")</f>
        <v>https://www.fabsurplus.com/sdi_catalog/salesItemDetails.do?id=52167</v>
      </c>
      <c r="B454" s="2" t="s">
        <v>1725</v>
      </c>
      <c r="C454" s="2" t="s">
        <v>1721</v>
      </c>
      <c r="D454" s="2" t="s">
        <v>1726</v>
      </c>
      <c r="E454" s="2" t="s">
        <v>1727</v>
      </c>
      <c r="F454" s="2" t="s">
        <v>16</v>
      </c>
      <c r="G454" s="2" t="s">
        <v>17</v>
      </c>
      <c r="H454" s="2" t="s">
        <v>27</v>
      </c>
      <c r="I454" s="2"/>
      <c r="J454" s="2" t="s">
        <v>19</v>
      </c>
      <c r="K454" s="2" t="s">
        <v>20</v>
      </c>
      <c r="L454" s="6" t="s">
        <v>1728</v>
      </c>
    </row>
    <row r="455" customFormat="false" ht="14.9" hidden="false" customHeight="true" outlineLevel="0" collapsed="false">
      <c r="A455" s="3" t="str">
        <f aca="false">HYPERLINK("https://www.fabsurplus.com/sdi_catalog/salesItemDetails.do?id=52301")</f>
        <v>https://www.fabsurplus.com/sdi_catalog/salesItemDetails.do?id=52301</v>
      </c>
      <c r="B455" s="3" t="s">
        <v>1729</v>
      </c>
      <c r="C455" s="3" t="s">
        <v>1721</v>
      </c>
      <c r="D455" s="3" t="s">
        <v>1730</v>
      </c>
      <c r="E455" s="3" t="s">
        <v>1731</v>
      </c>
      <c r="F455" s="3" t="s">
        <v>894</v>
      </c>
      <c r="G455" s="3" t="s">
        <v>17</v>
      </c>
      <c r="H455" s="3" t="s">
        <v>27</v>
      </c>
      <c r="I455" s="3"/>
      <c r="J455" s="3" t="s">
        <v>19</v>
      </c>
      <c r="K455" s="3" t="s">
        <v>20</v>
      </c>
      <c r="L455" s="3" t="s">
        <v>1732</v>
      </c>
    </row>
    <row r="456" customFormat="false" ht="14.9" hidden="false" customHeight="true" outlineLevel="0" collapsed="false">
      <c r="A456" s="2" t="str">
        <f aca="false">HYPERLINK("https://www.fabsurplus.com/sdi_catalog/salesItemDetails.do?id=52312")</f>
        <v>https://www.fabsurplus.com/sdi_catalog/salesItemDetails.do?id=52312</v>
      </c>
      <c r="B456" s="2" t="s">
        <v>1733</v>
      </c>
      <c r="C456" s="2" t="s">
        <v>1721</v>
      </c>
      <c r="D456" s="2" t="s">
        <v>1734</v>
      </c>
      <c r="E456" s="2" t="s">
        <v>1735</v>
      </c>
      <c r="F456" s="2" t="s">
        <v>16</v>
      </c>
      <c r="G456" s="2" t="s">
        <v>17</v>
      </c>
      <c r="H456" s="2" t="s">
        <v>27</v>
      </c>
      <c r="I456" s="7" t="n">
        <v>34485.9166666667</v>
      </c>
      <c r="J456" s="2" t="s">
        <v>19</v>
      </c>
      <c r="K456" s="2" t="s">
        <v>20</v>
      </c>
      <c r="L456" s="2" t="s">
        <v>1736</v>
      </c>
    </row>
    <row r="457" customFormat="false" ht="14.9" hidden="false" customHeight="true" outlineLevel="0" collapsed="false">
      <c r="A457" s="3" t="str">
        <f aca="false">HYPERLINK("https://www.fabsurplus.com/sdi_catalog/salesItemDetails.do?id=52339")</f>
        <v>https://www.fabsurplus.com/sdi_catalog/salesItemDetails.do?id=52339</v>
      </c>
      <c r="B457" s="3" t="s">
        <v>1737</v>
      </c>
      <c r="C457" s="3" t="s">
        <v>1721</v>
      </c>
      <c r="D457" s="3" t="s">
        <v>1738</v>
      </c>
      <c r="E457" s="3" t="s">
        <v>1739</v>
      </c>
      <c r="F457" s="3" t="s">
        <v>16</v>
      </c>
      <c r="G457" s="3" t="s">
        <v>17</v>
      </c>
      <c r="H457" s="3" t="s">
        <v>27</v>
      </c>
      <c r="I457" s="4" t="n">
        <v>34485.9166666667</v>
      </c>
      <c r="J457" s="3" t="s">
        <v>19</v>
      </c>
      <c r="K457" s="3" t="s">
        <v>20</v>
      </c>
      <c r="L457" s="3" t="s">
        <v>1740</v>
      </c>
    </row>
    <row r="458" customFormat="false" ht="14.9" hidden="false" customHeight="true" outlineLevel="0" collapsed="false">
      <c r="A458" s="2" t="str">
        <f aca="false">HYPERLINK("https://www.fabsurplus.com/sdi_catalog/salesItemDetails.do?id=52340")</f>
        <v>https://www.fabsurplus.com/sdi_catalog/salesItemDetails.do?id=52340</v>
      </c>
      <c r="B458" s="2" t="s">
        <v>1741</v>
      </c>
      <c r="C458" s="2" t="s">
        <v>1721</v>
      </c>
      <c r="D458" s="2" t="s">
        <v>1742</v>
      </c>
      <c r="E458" s="2" t="s">
        <v>1743</v>
      </c>
      <c r="F458" s="2" t="s">
        <v>16</v>
      </c>
      <c r="G458" s="2" t="s">
        <v>17</v>
      </c>
      <c r="H458" s="2" t="s">
        <v>27</v>
      </c>
      <c r="I458" s="7" t="n">
        <v>34485.9166666667</v>
      </c>
      <c r="J458" s="2" t="s">
        <v>19</v>
      </c>
      <c r="K458" s="2" t="s">
        <v>20</v>
      </c>
      <c r="L458" s="2" t="s">
        <v>1744</v>
      </c>
    </row>
    <row r="459" customFormat="false" ht="14.9" hidden="false" customHeight="true" outlineLevel="0" collapsed="false">
      <c r="A459" s="3" t="str">
        <f aca="false">HYPERLINK("https://www.fabsurplus.com/sdi_catalog/salesItemDetails.do?id=52343")</f>
        <v>https://www.fabsurplus.com/sdi_catalog/salesItemDetails.do?id=52343</v>
      </c>
      <c r="B459" s="3" t="s">
        <v>1745</v>
      </c>
      <c r="C459" s="3" t="s">
        <v>1721</v>
      </c>
      <c r="D459" s="3" t="s">
        <v>1746</v>
      </c>
      <c r="E459" s="3" t="s">
        <v>1747</v>
      </c>
      <c r="F459" s="3" t="s">
        <v>16</v>
      </c>
      <c r="G459" s="3" t="s">
        <v>17</v>
      </c>
      <c r="H459" s="3" t="s">
        <v>27</v>
      </c>
      <c r="I459" s="4" t="n">
        <v>34485.9166666667</v>
      </c>
      <c r="J459" s="3" t="s">
        <v>19</v>
      </c>
      <c r="K459" s="3" t="s">
        <v>20</v>
      </c>
      <c r="L459" s="3" t="s">
        <v>1748</v>
      </c>
    </row>
    <row r="460" customFormat="false" ht="14.9" hidden="false" customHeight="true" outlineLevel="0" collapsed="false">
      <c r="A460" s="2" t="str">
        <f aca="false">HYPERLINK("https://www.fabsurplus.com/sdi_catalog/salesItemDetails.do?id=53054")</f>
        <v>https://www.fabsurplus.com/sdi_catalog/salesItemDetails.do?id=53054</v>
      </c>
      <c r="B460" s="2" t="s">
        <v>1749</v>
      </c>
      <c r="C460" s="2" t="s">
        <v>1750</v>
      </c>
      <c r="D460" s="2" t="s">
        <v>1751</v>
      </c>
      <c r="E460" s="2" t="s">
        <v>1752</v>
      </c>
      <c r="F460" s="2" t="s">
        <v>16</v>
      </c>
      <c r="G460" s="2" t="s">
        <v>17</v>
      </c>
      <c r="H460" s="2" t="s">
        <v>27</v>
      </c>
      <c r="I460" s="2"/>
      <c r="J460" s="2" t="s">
        <v>19</v>
      </c>
      <c r="K460" s="2" t="s">
        <v>20</v>
      </c>
      <c r="L460" s="2" t="s">
        <v>1753</v>
      </c>
    </row>
    <row r="461" customFormat="false" ht="14.9" hidden="false" customHeight="true" outlineLevel="0" collapsed="false">
      <c r="A461" s="3" t="str">
        <f aca="false">HYPERLINK("https://www.fabsurplus.com/sdi_catalog/salesItemDetails.do?id=86278")</f>
        <v>https://www.fabsurplus.com/sdi_catalog/salesItemDetails.do?id=86278</v>
      </c>
      <c r="B461" s="3" t="s">
        <v>1754</v>
      </c>
      <c r="C461" s="3" t="s">
        <v>1755</v>
      </c>
      <c r="D461" s="3" t="s">
        <v>1756</v>
      </c>
      <c r="E461" s="3" t="s">
        <v>1757</v>
      </c>
      <c r="F461" s="3" t="s">
        <v>16</v>
      </c>
      <c r="G461" s="3" t="s">
        <v>26</v>
      </c>
      <c r="H461" s="3" t="s">
        <v>27</v>
      </c>
      <c r="I461" s="4" t="n">
        <v>34820</v>
      </c>
      <c r="J461" s="3" t="s">
        <v>19</v>
      </c>
      <c r="K461" s="3" t="s">
        <v>20</v>
      </c>
      <c r="L461" s="3" t="s">
        <v>1758</v>
      </c>
    </row>
    <row r="462" customFormat="false" ht="14.9" hidden="false" customHeight="true" outlineLevel="0" collapsed="false">
      <c r="A462" s="2" t="str">
        <f aca="false">HYPERLINK("https://www.fabsurplus.com/sdi_catalog/salesItemDetails.do?id=102060")</f>
        <v>https://www.fabsurplus.com/sdi_catalog/salesItemDetails.do?id=102060</v>
      </c>
      <c r="B462" s="2" t="s">
        <v>1759</v>
      </c>
      <c r="C462" s="2" t="s">
        <v>1721</v>
      </c>
      <c r="D462" s="2" t="s">
        <v>1726</v>
      </c>
      <c r="E462" s="2" t="s">
        <v>1760</v>
      </c>
      <c r="F462" s="2" t="s">
        <v>1761</v>
      </c>
      <c r="G462" s="2" t="s">
        <v>26</v>
      </c>
      <c r="H462" s="2" t="s">
        <v>36</v>
      </c>
      <c r="I462" s="2"/>
      <c r="J462" s="2" t="s">
        <v>19</v>
      </c>
      <c r="K462" s="2" t="s">
        <v>20</v>
      </c>
      <c r="L462" s="6" t="s">
        <v>1762</v>
      </c>
    </row>
    <row r="463" customFormat="false" ht="14.9" hidden="false" customHeight="true" outlineLevel="0" collapsed="false">
      <c r="A463" s="3" t="str">
        <f aca="false">HYPERLINK("https://www.fabsurplus.com/sdi_catalog/salesItemDetails.do?id=77264")</f>
        <v>https://www.fabsurplus.com/sdi_catalog/salesItemDetails.do?id=77264</v>
      </c>
      <c r="B463" s="3" t="s">
        <v>1763</v>
      </c>
      <c r="C463" s="3" t="s">
        <v>1764</v>
      </c>
      <c r="D463" s="3" t="s">
        <v>1765</v>
      </c>
      <c r="E463" s="3" t="s">
        <v>1766</v>
      </c>
      <c r="F463" s="3" t="s">
        <v>47</v>
      </c>
      <c r="G463" s="3" t="s">
        <v>1767</v>
      </c>
      <c r="H463" s="3" t="s">
        <v>27</v>
      </c>
      <c r="I463" s="3"/>
      <c r="J463" s="3" t="s">
        <v>19</v>
      </c>
      <c r="K463" s="3" t="s">
        <v>20</v>
      </c>
      <c r="L463" s="5" t="s">
        <v>1768</v>
      </c>
    </row>
    <row r="464" customFormat="false" ht="14.9" hidden="false" customHeight="true" outlineLevel="0" collapsed="false">
      <c r="A464" s="2" t="str">
        <f aca="false">HYPERLINK("https://www.fabsurplus.com/sdi_catalog/salesItemDetails.do?id=83579")</f>
        <v>https://www.fabsurplus.com/sdi_catalog/salesItemDetails.do?id=83579</v>
      </c>
      <c r="B464" s="2" t="s">
        <v>1769</v>
      </c>
      <c r="C464" s="2" t="s">
        <v>1770</v>
      </c>
      <c r="D464" s="2" t="s">
        <v>1771</v>
      </c>
      <c r="E464" s="2" t="s">
        <v>1772</v>
      </c>
      <c r="F464" s="2" t="s">
        <v>16</v>
      </c>
      <c r="G464" s="2" t="s">
        <v>1773</v>
      </c>
      <c r="H464" s="2" t="s">
        <v>27</v>
      </c>
      <c r="I464" s="7" t="n">
        <v>32932.9583333333</v>
      </c>
      <c r="J464" s="2" t="s">
        <v>19</v>
      </c>
      <c r="K464" s="2" t="s">
        <v>20</v>
      </c>
      <c r="L464" s="6" t="s">
        <v>1774</v>
      </c>
    </row>
    <row r="465" customFormat="false" ht="14.9" hidden="false" customHeight="true" outlineLevel="0" collapsed="false">
      <c r="A465" s="3" t="str">
        <f aca="false">HYPERLINK("https://www.fabsurplus.com/sdi_catalog/salesItemDetails.do?id=82181")</f>
        <v>https://www.fabsurplus.com/sdi_catalog/salesItemDetails.do?id=82181</v>
      </c>
      <c r="B465" s="3" t="s">
        <v>1775</v>
      </c>
      <c r="C465" s="3" t="s">
        <v>1776</v>
      </c>
      <c r="D465" s="3" t="s">
        <v>1777</v>
      </c>
      <c r="E465" s="3" t="s">
        <v>1778</v>
      </c>
      <c r="F465" s="3" t="s">
        <v>16</v>
      </c>
      <c r="G465" s="3"/>
      <c r="H465" s="3" t="s">
        <v>27</v>
      </c>
      <c r="I465" s="3"/>
      <c r="J465" s="3" t="s">
        <v>19</v>
      </c>
      <c r="K465" s="3" t="s">
        <v>20</v>
      </c>
      <c r="L465" s="5" t="s">
        <v>1779</v>
      </c>
    </row>
    <row r="466" customFormat="false" ht="14.9" hidden="false" customHeight="true" outlineLevel="0" collapsed="false">
      <c r="A466" s="2" t="str">
        <f aca="false">HYPERLINK("https://www.fabsurplus.com/sdi_catalog/salesItemDetails.do?id=77156")</f>
        <v>https://www.fabsurplus.com/sdi_catalog/salesItemDetails.do?id=77156</v>
      </c>
      <c r="B466" s="2" t="s">
        <v>1780</v>
      </c>
      <c r="C466" s="2" t="s">
        <v>1781</v>
      </c>
      <c r="D466" s="2" t="s">
        <v>1782</v>
      </c>
      <c r="E466" s="2" t="s">
        <v>1783</v>
      </c>
      <c r="F466" s="2" t="s">
        <v>16</v>
      </c>
      <c r="G466" s="2" t="s">
        <v>26</v>
      </c>
      <c r="H466" s="2" t="s">
        <v>284</v>
      </c>
      <c r="I466" s="2"/>
      <c r="J466" s="2" t="s">
        <v>19</v>
      </c>
      <c r="K466" s="2" t="s">
        <v>20</v>
      </c>
      <c r="L466" s="6" t="s">
        <v>1784</v>
      </c>
    </row>
    <row r="467" customFormat="false" ht="14.9" hidden="false" customHeight="true" outlineLevel="0" collapsed="false">
      <c r="A467" s="3" t="str">
        <f aca="false">HYPERLINK("https://www.fabsurplus.com/sdi_catalog/salesItemDetails.do?id=77004")</f>
        <v>https://www.fabsurplus.com/sdi_catalog/salesItemDetails.do?id=77004</v>
      </c>
      <c r="B467" s="3" t="s">
        <v>1785</v>
      </c>
      <c r="C467" s="3" t="s">
        <v>1786</v>
      </c>
      <c r="D467" s="3" t="s">
        <v>1787</v>
      </c>
      <c r="E467" s="3" t="s">
        <v>1788</v>
      </c>
      <c r="F467" s="3" t="s">
        <v>47</v>
      </c>
      <c r="G467" s="3" t="s">
        <v>26</v>
      </c>
      <c r="H467" s="3" t="s">
        <v>284</v>
      </c>
      <c r="I467" s="4" t="n">
        <v>38718</v>
      </c>
      <c r="J467" s="3" t="s">
        <v>19</v>
      </c>
      <c r="K467" s="3" t="s">
        <v>20</v>
      </c>
      <c r="L467" s="3" t="s">
        <v>1789</v>
      </c>
    </row>
    <row r="468" customFormat="false" ht="14.9" hidden="false" customHeight="true" outlineLevel="0" collapsed="false">
      <c r="A468" s="2" t="str">
        <f aca="false">HYPERLINK("https://www.fabsurplus.com/sdi_catalog/salesItemDetails.do?id=84238")</f>
        <v>https://www.fabsurplus.com/sdi_catalog/salesItemDetails.do?id=84238</v>
      </c>
      <c r="B468" s="2" t="s">
        <v>1790</v>
      </c>
      <c r="C468" s="2" t="s">
        <v>1791</v>
      </c>
      <c r="D468" s="2" t="s">
        <v>1792</v>
      </c>
      <c r="E468" s="2" t="s">
        <v>1793</v>
      </c>
      <c r="F468" s="2" t="s">
        <v>16</v>
      </c>
      <c r="G468" s="2" t="s">
        <v>26</v>
      </c>
      <c r="H468" s="2" t="s">
        <v>36</v>
      </c>
      <c r="I468" s="2"/>
      <c r="J468" s="2" t="s">
        <v>19</v>
      </c>
      <c r="K468" s="2" t="s">
        <v>20</v>
      </c>
      <c r="L468" s="6" t="s">
        <v>1794</v>
      </c>
    </row>
    <row r="469" customFormat="false" ht="14.9" hidden="false" customHeight="true" outlineLevel="0" collapsed="false">
      <c r="A469" s="3" t="str">
        <f aca="false">HYPERLINK("https://www.fabsurplus.com/sdi_catalog/salesItemDetails.do?id=13025")</f>
        <v>https://www.fabsurplus.com/sdi_catalog/salesItemDetails.do?id=13025</v>
      </c>
      <c r="B469" s="3" t="s">
        <v>1795</v>
      </c>
      <c r="C469" s="3" t="s">
        <v>1796</v>
      </c>
      <c r="D469" s="3" t="s">
        <v>1797</v>
      </c>
      <c r="E469" s="3" t="s">
        <v>1798</v>
      </c>
      <c r="F469" s="3" t="s">
        <v>126</v>
      </c>
      <c r="G469" s="3" t="s">
        <v>26</v>
      </c>
      <c r="H469" s="3" t="s">
        <v>18</v>
      </c>
      <c r="I469" s="3"/>
      <c r="J469" s="3" t="s">
        <v>19</v>
      </c>
      <c r="K469" s="3" t="s">
        <v>20</v>
      </c>
      <c r="L469" s="3" t="s">
        <v>1799</v>
      </c>
    </row>
    <row r="470" customFormat="false" ht="14.9" hidden="false" customHeight="true" outlineLevel="0" collapsed="false">
      <c r="A470" s="2" t="str">
        <f aca="false">HYPERLINK("https://www.fabsurplus.com/sdi_catalog/salesItemDetails.do?id=83617")</f>
        <v>https://www.fabsurplus.com/sdi_catalog/salesItemDetails.do?id=83617</v>
      </c>
      <c r="B470" s="2" t="s">
        <v>1800</v>
      </c>
      <c r="C470" s="2" t="s">
        <v>1801</v>
      </c>
      <c r="D470" s="2" t="s">
        <v>1802</v>
      </c>
      <c r="E470" s="2" t="s">
        <v>1803</v>
      </c>
      <c r="F470" s="2" t="s">
        <v>16</v>
      </c>
      <c r="G470" s="2"/>
      <c r="H470" s="2" t="s">
        <v>18</v>
      </c>
      <c r="I470" s="7" t="n">
        <v>39782.9583333333</v>
      </c>
      <c r="J470" s="2" t="s">
        <v>19</v>
      </c>
      <c r="K470" s="2" t="s">
        <v>20</v>
      </c>
      <c r="L470" s="6" t="s">
        <v>1804</v>
      </c>
    </row>
    <row r="471" customFormat="false" ht="14.9" hidden="false" customHeight="true" outlineLevel="0" collapsed="false">
      <c r="A471" s="3" t="str">
        <f aca="false">HYPERLINK("https://www.fabsurplus.com/sdi_catalog/salesItemDetails.do?id=83618")</f>
        <v>https://www.fabsurplus.com/sdi_catalog/salesItemDetails.do?id=83618</v>
      </c>
      <c r="B471" s="3" t="s">
        <v>1805</v>
      </c>
      <c r="C471" s="3" t="s">
        <v>1801</v>
      </c>
      <c r="D471" s="3" t="s">
        <v>1806</v>
      </c>
      <c r="E471" s="3" t="s">
        <v>1803</v>
      </c>
      <c r="F471" s="3" t="s">
        <v>16</v>
      </c>
      <c r="G471" s="3"/>
      <c r="H471" s="3" t="s">
        <v>18</v>
      </c>
      <c r="I471" s="4" t="n">
        <v>39782.9583333333</v>
      </c>
      <c r="J471" s="3" t="s">
        <v>19</v>
      </c>
      <c r="K471" s="3" t="s">
        <v>20</v>
      </c>
      <c r="L471" s="5" t="s">
        <v>1807</v>
      </c>
    </row>
    <row r="472" customFormat="false" ht="14.9" hidden="false" customHeight="true" outlineLevel="0" collapsed="false">
      <c r="A472" s="2" t="str">
        <f aca="false">HYPERLINK("https://www.fabsurplus.com/sdi_catalog/salesItemDetails.do?id=83619")</f>
        <v>https://www.fabsurplus.com/sdi_catalog/salesItemDetails.do?id=83619</v>
      </c>
      <c r="B472" s="2" t="s">
        <v>1808</v>
      </c>
      <c r="C472" s="2" t="s">
        <v>1801</v>
      </c>
      <c r="D472" s="2" t="s">
        <v>1809</v>
      </c>
      <c r="E472" s="2" t="s">
        <v>1803</v>
      </c>
      <c r="F472" s="2" t="s">
        <v>16</v>
      </c>
      <c r="G472" s="2"/>
      <c r="H472" s="2" t="s">
        <v>18</v>
      </c>
      <c r="I472" s="7" t="n">
        <v>37955.9583333333</v>
      </c>
      <c r="J472" s="2" t="s">
        <v>19</v>
      </c>
      <c r="K472" s="2" t="s">
        <v>20</v>
      </c>
      <c r="L472" s="6" t="s">
        <v>1810</v>
      </c>
    </row>
    <row r="473" customFormat="false" ht="14.9" hidden="false" customHeight="true" outlineLevel="0" collapsed="false">
      <c r="A473" s="3" t="str">
        <f aca="false">HYPERLINK("https://www.fabsurplus.com/sdi_catalog/salesItemDetails.do?id=83626")</f>
        <v>https://www.fabsurplus.com/sdi_catalog/salesItemDetails.do?id=83626</v>
      </c>
      <c r="B473" s="3" t="s">
        <v>1811</v>
      </c>
      <c r="C473" s="3" t="s">
        <v>1801</v>
      </c>
      <c r="D473" s="3" t="s">
        <v>1812</v>
      </c>
      <c r="E473" s="3" t="s">
        <v>1813</v>
      </c>
      <c r="F473" s="3" t="s">
        <v>16</v>
      </c>
      <c r="G473" s="3"/>
      <c r="H473" s="3" t="s">
        <v>18</v>
      </c>
      <c r="I473" s="4" t="n">
        <v>37955.9583333333</v>
      </c>
      <c r="J473" s="3" t="s">
        <v>19</v>
      </c>
      <c r="K473" s="3" t="s">
        <v>20</v>
      </c>
      <c r="L473" s="5" t="s">
        <v>1814</v>
      </c>
    </row>
    <row r="474" customFormat="false" ht="14.9" hidden="false" customHeight="true" outlineLevel="0" collapsed="false">
      <c r="A474" s="2" t="str">
        <f aca="false">HYPERLINK("https://www.fabsurplus.com/sdi_catalog/salesItemDetails.do?id=84222")</f>
        <v>https://www.fabsurplus.com/sdi_catalog/salesItemDetails.do?id=84222</v>
      </c>
      <c r="B474" s="2" t="s">
        <v>1815</v>
      </c>
      <c r="C474" s="2" t="s">
        <v>1801</v>
      </c>
      <c r="D474" s="2" t="s">
        <v>1816</v>
      </c>
      <c r="E474" s="2" t="s">
        <v>1803</v>
      </c>
      <c r="F474" s="2" t="s">
        <v>16</v>
      </c>
      <c r="G474" s="2" t="s">
        <v>26</v>
      </c>
      <c r="H474" s="2" t="s">
        <v>18</v>
      </c>
      <c r="I474" s="7" t="n">
        <v>39753</v>
      </c>
      <c r="J474" s="2" t="s">
        <v>19</v>
      </c>
      <c r="K474" s="2" t="s">
        <v>20</v>
      </c>
      <c r="L474" s="6" t="s">
        <v>1817</v>
      </c>
    </row>
    <row r="475" customFormat="false" ht="14.9" hidden="false" customHeight="true" outlineLevel="0" collapsed="false">
      <c r="A475" s="3" t="str">
        <f aca="false">HYPERLINK("https://www.fabsurplus.com/sdi_catalog/salesItemDetails.do?id=83583")</f>
        <v>https://www.fabsurplus.com/sdi_catalog/salesItemDetails.do?id=83583</v>
      </c>
      <c r="B475" s="3" t="s">
        <v>1818</v>
      </c>
      <c r="C475" s="3" t="s">
        <v>1819</v>
      </c>
      <c r="D475" s="3" t="s">
        <v>1820</v>
      </c>
      <c r="E475" s="3" t="s">
        <v>1821</v>
      </c>
      <c r="F475" s="3" t="s">
        <v>16</v>
      </c>
      <c r="G475" s="3" t="s">
        <v>1822</v>
      </c>
      <c r="H475" s="3" t="s">
        <v>27</v>
      </c>
      <c r="I475" s="3"/>
      <c r="J475" s="3" t="s">
        <v>19</v>
      </c>
      <c r="K475" s="3" t="s">
        <v>20</v>
      </c>
      <c r="L475" s="3" t="s">
        <v>1821</v>
      </c>
    </row>
    <row r="476" customFormat="false" ht="14.9" hidden="false" customHeight="true" outlineLevel="0" collapsed="false">
      <c r="A476" s="2" t="str">
        <f aca="false">HYPERLINK("https://www.fabsurplus.com/sdi_catalog/salesItemDetails.do?id=77151")</f>
        <v>https://www.fabsurplus.com/sdi_catalog/salesItemDetails.do?id=77151</v>
      </c>
      <c r="B476" s="2" t="s">
        <v>1823</v>
      </c>
      <c r="C476" s="2" t="s">
        <v>1824</v>
      </c>
      <c r="D476" s="2" t="s">
        <v>1825</v>
      </c>
      <c r="E476" s="2" t="s">
        <v>1826</v>
      </c>
      <c r="F476" s="2" t="s">
        <v>16</v>
      </c>
      <c r="G476" s="2" t="s">
        <v>26</v>
      </c>
      <c r="H476" s="2" t="s">
        <v>18</v>
      </c>
      <c r="I476" s="7" t="n">
        <v>39448</v>
      </c>
      <c r="J476" s="2" t="s">
        <v>19</v>
      </c>
      <c r="K476" s="2" t="s">
        <v>20</v>
      </c>
      <c r="L476" s="6" t="s">
        <v>1827</v>
      </c>
    </row>
    <row r="477" customFormat="false" ht="14.9" hidden="false" customHeight="true" outlineLevel="0" collapsed="false">
      <c r="A477" s="3" t="str">
        <f aca="false">HYPERLINK("https://www.fabsurplus.com/sdi_catalog/salesItemDetails.do?id=86677")</f>
        <v>https://www.fabsurplus.com/sdi_catalog/salesItemDetails.do?id=86677</v>
      </c>
      <c r="B477" s="3" t="s">
        <v>1828</v>
      </c>
      <c r="C477" s="3" t="s">
        <v>1829</v>
      </c>
      <c r="D477" s="3" t="s">
        <v>1830</v>
      </c>
      <c r="E477" s="3" t="s">
        <v>1831</v>
      </c>
      <c r="F477" s="3" t="s">
        <v>16</v>
      </c>
      <c r="G477" s="3" t="s">
        <v>26</v>
      </c>
      <c r="H477" s="3" t="s">
        <v>27</v>
      </c>
      <c r="I477" s="4" t="n">
        <v>39233.9166666667</v>
      </c>
      <c r="J477" s="3" t="s">
        <v>19</v>
      </c>
      <c r="K477" s="3" t="s">
        <v>20</v>
      </c>
      <c r="L477" s="5" t="s">
        <v>1832</v>
      </c>
    </row>
    <row r="478" customFormat="false" ht="14.9" hidden="false" customHeight="true" outlineLevel="0" collapsed="false">
      <c r="A478" s="2" t="str">
        <f aca="false">HYPERLINK("https://www.fabsurplus.com/sdi_catalog/salesItemDetails.do?id=84552")</f>
        <v>https://www.fabsurplus.com/sdi_catalog/salesItemDetails.do?id=84552</v>
      </c>
      <c r="B478" s="2" t="s">
        <v>1833</v>
      </c>
      <c r="C478" s="2" t="s">
        <v>1834</v>
      </c>
      <c r="D478" s="2" t="s">
        <v>1835</v>
      </c>
      <c r="E478" s="2" t="s">
        <v>1836</v>
      </c>
      <c r="F478" s="2" t="s">
        <v>16</v>
      </c>
      <c r="G478" s="2" t="s">
        <v>17</v>
      </c>
      <c r="H478" s="2" t="s">
        <v>36</v>
      </c>
      <c r="I478" s="2"/>
      <c r="J478" s="2" t="s">
        <v>19</v>
      </c>
      <c r="K478" s="2" t="s">
        <v>20</v>
      </c>
      <c r="L478" s="6" t="s">
        <v>1837</v>
      </c>
    </row>
    <row r="479" customFormat="false" ht="14.9" hidden="false" customHeight="true" outlineLevel="0" collapsed="false">
      <c r="A479" s="3" t="str">
        <f aca="false">HYPERLINK("https://www.fabsurplus.com/sdi_catalog/salesItemDetails.do?id=84231")</f>
        <v>https://www.fabsurplus.com/sdi_catalog/salesItemDetails.do?id=84231</v>
      </c>
      <c r="B479" s="3" t="s">
        <v>1838</v>
      </c>
      <c r="C479" s="3" t="s">
        <v>1839</v>
      </c>
      <c r="D479" s="3" t="s">
        <v>1840</v>
      </c>
      <c r="E479" s="3" t="s">
        <v>1841</v>
      </c>
      <c r="F479" s="3" t="s">
        <v>47</v>
      </c>
      <c r="G479" s="3" t="s">
        <v>26</v>
      </c>
      <c r="H479" s="3" t="s">
        <v>36</v>
      </c>
      <c r="I479" s="3"/>
      <c r="J479" s="3" t="s">
        <v>19</v>
      </c>
      <c r="K479" s="3" t="s">
        <v>20</v>
      </c>
      <c r="L479" s="5" t="s">
        <v>1842</v>
      </c>
    </row>
    <row r="480" customFormat="false" ht="14.9" hidden="false" customHeight="true" outlineLevel="0" collapsed="false">
      <c r="A480" s="2" t="str">
        <f aca="false">HYPERLINK("https://www.fabsurplus.com/sdi_catalog/salesItemDetails.do?id=84388")</f>
        <v>https://www.fabsurplus.com/sdi_catalog/salesItemDetails.do?id=84388</v>
      </c>
      <c r="B480" s="2" t="s">
        <v>1843</v>
      </c>
      <c r="C480" s="2" t="s">
        <v>1844</v>
      </c>
      <c r="D480" s="2" t="s">
        <v>1845</v>
      </c>
      <c r="E480" s="2" t="s">
        <v>1846</v>
      </c>
      <c r="F480" s="2" t="s">
        <v>126</v>
      </c>
      <c r="G480" s="2"/>
      <c r="H480" s="2" t="s">
        <v>18</v>
      </c>
      <c r="I480" s="2"/>
      <c r="J480" s="2" t="s">
        <v>19</v>
      </c>
      <c r="K480" s="2" t="s">
        <v>20</v>
      </c>
      <c r="L480" s="6" t="s">
        <v>1847</v>
      </c>
    </row>
    <row r="481" customFormat="false" ht="14.9" hidden="false" customHeight="true" outlineLevel="0" collapsed="false">
      <c r="A481" s="3" t="str">
        <f aca="false">HYPERLINK("https://www.fabsurplus.com/sdi_catalog/salesItemDetails.do?id=84392")</f>
        <v>https://www.fabsurplus.com/sdi_catalog/salesItemDetails.do?id=84392</v>
      </c>
      <c r="B481" s="3" t="s">
        <v>1848</v>
      </c>
      <c r="C481" s="3" t="s">
        <v>1844</v>
      </c>
      <c r="D481" s="3" t="s">
        <v>1849</v>
      </c>
      <c r="E481" s="3" t="s">
        <v>1846</v>
      </c>
      <c r="F481" s="3" t="s">
        <v>113</v>
      </c>
      <c r="G481" s="3"/>
      <c r="H481" s="3" t="s">
        <v>18</v>
      </c>
      <c r="I481" s="3"/>
      <c r="J481" s="3" t="s">
        <v>19</v>
      </c>
      <c r="K481" s="3" t="s">
        <v>20</v>
      </c>
      <c r="L481" s="5" t="s">
        <v>1850</v>
      </c>
    </row>
    <row r="482" customFormat="false" ht="14.9" hidden="false" customHeight="true" outlineLevel="0" collapsed="false">
      <c r="A482" s="2" t="str">
        <f aca="false">HYPERLINK("https://www.fabsurplus.com/sdi_catalog/salesItemDetails.do?id=84393")</f>
        <v>https://www.fabsurplus.com/sdi_catalog/salesItemDetails.do?id=84393</v>
      </c>
      <c r="B482" s="2" t="s">
        <v>1851</v>
      </c>
      <c r="C482" s="2" t="s">
        <v>1844</v>
      </c>
      <c r="D482" s="2" t="s">
        <v>1849</v>
      </c>
      <c r="E482" s="2" t="s">
        <v>1846</v>
      </c>
      <c r="F482" s="2" t="s">
        <v>16</v>
      </c>
      <c r="G482" s="2"/>
      <c r="H482" s="2" t="s">
        <v>18</v>
      </c>
      <c r="I482" s="2"/>
      <c r="J482" s="2" t="s">
        <v>19</v>
      </c>
      <c r="K482" s="2" t="s">
        <v>20</v>
      </c>
      <c r="L482" s="6" t="s">
        <v>1852</v>
      </c>
    </row>
    <row r="483" customFormat="false" ht="14.9" hidden="false" customHeight="true" outlineLevel="0" collapsed="false">
      <c r="A483" s="3" t="str">
        <f aca="false">HYPERLINK("https://www.fabsurplus.com/sdi_catalog/salesItemDetails.do?id=84394")</f>
        <v>https://www.fabsurplus.com/sdi_catalog/salesItemDetails.do?id=84394</v>
      </c>
      <c r="B483" s="3" t="s">
        <v>1853</v>
      </c>
      <c r="C483" s="3" t="s">
        <v>1844</v>
      </c>
      <c r="D483" s="3" t="s">
        <v>1849</v>
      </c>
      <c r="E483" s="3" t="s">
        <v>1846</v>
      </c>
      <c r="F483" s="3" t="s">
        <v>42</v>
      </c>
      <c r="G483" s="3"/>
      <c r="H483" s="3" t="s">
        <v>18</v>
      </c>
      <c r="I483" s="3"/>
      <c r="J483" s="3" t="s">
        <v>19</v>
      </c>
      <c r="K483" s="3" t="s">
        <v>20</v>
      </c>
      <c r="L483" s="5" t="s">
        <v>1854</v>
      </c>
    </row>
    <row r="484" customFormat="false" ht="14.9" hidden="false" customHeight="true" outlineLevel="0" collapsed="false">
      <c r="A484" s="2" t="str">
        <f aca="false">HYPERLINK("https://www.fabsurplus.com/sdi_catalog/salesItemDetails.do?id=1736")</f>
        <v>https://www.fabsurplus.com/sdi_catalog/salesItemDetails.do?id=1736</v>
      </c>
      <c r="B484" s="2" t="s">
        <v>1855</v>
      </c>
      <c r="C484" s="2" t="s">
        <v>1856</v>
      </c>
      <c r="D484" s="2" t="s">
        <v>1857</v>
      </c>
      <c r="E484" s="2" t="s">
        <v>1858</v>
      </c>
      <c r="F484" s="2" t="s">
        <v>16</v>
      </c>
      <c r="G484" s="2" t="s">
        <v>534</v>
      </c>
      <c r="H484" s="2" t="s">
        <v>36</v>
      </c>
      <c r="I484" s="7" t="n">
        <v>31048</v>
      </c>
      <c r="J484" s="2" t="s">
        <v>19</v>
      </c>
      <c r="K484" s="2" t="s">
        <v>20</v>
      </c>
      <c r="L484" s="2" t="s">
        <v>1859</v>
      </c>
    </row>
    <row r="485" customFormat="false" ht="14.9" hidden="false" customHeight="true" outlineLevel="0" collapsed="false">
      <c r="A485" s="3" t="str">
        <f aca="false">HYPERLINK("https://www.fabsurplus.com/sdi_catalog/salesItemDetails.do?id=4288")</f>
        <v>https://www.fabsurplus.com/sdi_catalog/salesItemDetails.do?id=4288</v>
      </c>
      <c r="B485" s="3" t="s">
        <v>1860</v>
      </c>
      <c r="C485" s="3" t="s">
        <v>1856</v>
      </c>
      <c r="D485" s="3" t="s">
        <v>1861</v>
      </c>
      <c r="E485" s="3" t="s">
        <v>1862</v>
      </c>
      <c r="F485" s="3" t="s">
        <v>16</v>
      </c>
      <c r="G485" s="3" t="s">
        <v>26</v>
      </c>
      <c r="H485" s="3"/>
      <c r="I485" s="3"/>
      <c r="J485" s="3" t="s">
        <v>19</v>
      </c>
      <c r="K485" s="3"/>
      <c r="L485" s="3"/>
    </row>
    <row r="486" customFormat="false" ht="14.9" hidden="false" customHeight="true" outlineLevel="0" collapsed="false">
      <c r="A486" s="2" t="str">
        <f aca="false">HYPERLINK("https://www.fabsurplus.com/sdi_catalog/salesItemDetails.do?id=4289")</f>
        <v>https://www.fabsurplus.com/sdi_catalog/salesItemDetails.do?id=4289</v>
      </c>
      <c r="B486" s="2" t="s">
        <v>1863</v>
      </c>
      <c r="C486" s="2" t="s">
        <v>1856</v>
      </c>
      <c r="D486" s="2" t="s">
        <v>1864</v>
      </c>
      <c r="E486" s="2" t="s">
        <v>1865</v>
      </c>
      <c r="F486" s="2" t="s">
        <v>47</v>
      </c>
      <c r="G486" s="2" t="s">
        <v>26</v>
      </c>
      <c r="H486" s="2"/>
      <c r="I486" s="2"/>
      <c r="J486" s="2" t="s">
        <v>19</v>
      </c>
      <c r="K486" s="2"/>
      <c r="L486" s="2"/>
    </row>
    <row r="487" customFormat="false" ht="14.9" hidden="false" customHeight="true" outlineLevel="0" collapsed="false">
      <c r="A487" s="3" t="str">
        <f aca="false">HYPERLINK("https://www.fabsurplus.com/sdi_catalog/salesItemDetails.do?id=4290")</f>
        <v>https://www.fabsurplus.com/sdi_catalog/salesItemDetails.do?id=4290</v>
      </c>
      <c r="B487" s="3" t="s">
        <v>1866</v>
      </c>
      <c r="C487" s="3" t="s">
        <v>1856</v>
      </c>
      <c r="D487" s="3" t="s">
        <v>1867</v>
      </c>
      <c r="E487" s="3" t="s">
        <v>1868</v>
      </c>
      <c r="F487" s="3" t="s">
        <v>16</v>
      </c>
      <c r="G487" s="3" t="s">
        <v>26</v>
      </c>
      <c r="H487" s="3" t="s">
        <v>36</v>
      </c>
      <c r="I487" s="4" t="n">
        <v>33208</v>
      </c>
      <c r="J487" s="3" t="s">
        <v>19</v>
      </c>
      <c r="K487" s="3" t="s">
        <v>20</v>
      </c>
      <c r="L487" s="5" t="s">
        <v>1869</v>
      </c>
    </row>
    <row r="488" customFormat="false" ht="14.9" hidden="false" customHeight="true" outlineLevel="0" collapsed="false">
      <c r="A488" s="2" t="str">
        <f aca="false">HYPERLINK("https://www.fabsurplus.com/sdi_catalog/salesItemDetails.do?id=27804")</f>
        <v>https://www.fabsurplus.com/sdi_catalog/salesItemDetails.do?id=27804</v>
      </c>
      <c r="B488" s="2" t="s">
        <v>1870</v>
      </c>
      <c r="C488" s="2" t="s">
        <v>1856</v>
      </c>
      <c r="D488" s="2" t="s">
        <v>1871</v>
      </c>
      <c r="E488" s="2" t="s">
        <v>1872</v>
      </c>
      <c r="F488" s="2" t="s">
        <v>16</v>
      </c>
      <c r="G488" s="2" t="s">
        <v>17</v>
      </c>
      <c r="H488" s="2" t="s">
        <v>27</v>
      </c>
      <c r="I488" s="2"/>
      <c r="J488" s="2" t="s">
        <v>19</v>
      </c>
      <c r="K488" s="2" t="s">
        <v>20</v>
      </c>
      <c r="L488" s="6" t="s">
        <v>1873</v>
      </c>
    </row>
    <row r="489" customFormat="false" ht="14.9" hidden="false" customHeight="true" outlineLevel="0" collapsed="false">
      <c r="A489" s="3" t="str">
        <f aca="false">HYPERLINK("https://www.fabsurplus.com/sdi_catalog/salesItemDetails.do?id=27807")</f>
        <v>https://www.fabsurplus.com/sdi_catalog/salesItemDetails.do?id=27807</v>
      </c>
      <c r="B489" s="3" t="s">
        <v>1874</v>
      </c>
      <c r="C489" s="3" t="s">
        <v>1856</v>
      </c>
      <c r="D489" s="3" t="s">
        <v>1875</v>
      </c>
      <c r="E489" s="3" t="s">
        <v>1876</v>
      </c>
      <c r="F489" s="3" t="s">
        <v>42</v>
      </c>
      <c r="G489" s="3" t="s">
        <v>17</v>
      </c>
      <c r="H489" s="3" t="s">
        <v>36</v>
      </c>
      <c r="I489" s="3"/>
      <c r="J489" s="3" t="s">
        <v>19</v>
      </c>
      <c r="K489" s="3" t="s">
        <v>20</v>
      </c>
      <c r="L489" s="3" t="s">
        <v>1877</v>
      </c>
    </row>
    <row r="490" customFormat="false" ht="14.9" hidden="false" customHeight="true" outlineLevel="0" collapsed="false">
      <c r="A490" s="2" t="str">
        <f aca="false">HYPERLINK("https://www.fabsurplus.com/sdi_catalog/salesItemDetails.do?id=27809")</f>
        <v>https://www.fabsurplus.com/sdi_catalog/salesItemDetails.do?id=27809</v>
      </c>
      <c r="B490" s="2" t="s">
        <v>1878</v>
      </c>
      <c r="C490" s="2" t="s">
        <v>1856</v>
      </c>
      <c r="D490" s="2" t="s">
        <v>1879</v>
      </c>
      <c r="E490" s="2" t="s">
        <v>1880</v>
      </c>
      <c r="F490" s="2" t="s">
        <v>16</v>
      </c>
      <c r="G490" s="2" t="s">
        <v>534</v>
      </c>
      <c r="H490" s="2" t="s">
        <v>36</v>
      </c>
      <c r="I490" s="7" t="n">
        <v>33725</v>
      </c>
      <c r="J490" s="2" t="s">
        <v>19</v>
      </c>
      <c r="K490" s="2" t="s">
        <v>20</v>
      </c>
      <c r="L490" s="6" t="s">
        <v>1881</v>
      </c>
    </row>
    <row r="491" customFormat="false" ht="14.9" hidden="false" customHeight="true" outlineLevel="0" collapsed="false">
      <c r="A491" s="3" t="str">
        <f aca="false">HYPERLINK("https://www.fabsurplus.com/sdi_catalog/salesItemDetails.do?id=31614")</f>
        <v>https://www.fabsurplus.com/sdi_catalog/salesItemDetails.do?id=31614</v>
      </c>
      <c r="B491" s="3" t="s">
        <v>1882</v>
      </c>
      <c r="C491" s="3" t="s">
        <v>1856</v>
      </c>
      <c r="D491" s="3" t="s">
        <v>1883</v>
      </c>
      <c r="E491" s="3" t="s">
        <v>1884</v>
      </c>
      <c r="F491" s="3" t="s">
        <v>47</v>
      </c>
      <c r="G491" s="3"/>
      <c r="H491" s="3"/>
      <c r="I491" s="3"/>
      <c r="J491" s="3"/>
      <c r="K491" s="3"/>
      <c r="L491" s="3" t="s">
        <v>1885</v>
      </c>
    </row>
    <row r="492" customFormat="false" ht="14.9" hidden="false" customHeight="true" outlineLevel="0" collapsed="false">
      <c r="A492" s="2" t="str">
        <f aca="false">HYPERLINK("https://www.fabsurplus.com/sdi_catalog/salesItemDetails.do?id=31615")</f>
        <v>https://www.fabsurplus.com/sdi_catalog/salesItemDetails.do?id=31615</v>
      </c>
      <c r="B492" s="2" t="s">
        <v>1886</v>
      </c>
      <c r="C492" s="2" t="s">
        <v>1856</v>
      </c>
      <c r="D492" s="2" t="s">
        <v>1887</v>
      </c>
      <c r="E492" s="2" t="s">
        <v>1888</v>
      </c>
      <c r="F492" s="2" t="s">
        <v>16</v>
      </c>
      <c r="G492" s="2" t="s">
        <v>17</v>
      </c>
      <c r="H492" s="2" t="s">
        <v>18</v>
      </c>
      <c r="I492" s="2"/>
      <c r="J492" s="2" t="s">
        <v>19</v>
      </c>
      <c r="K492" s="2" t="s">
        <v>20</v>
      </c>
      <c r="L492" s="6" t="s">
        <v>1889</v>
      </c>
    </row>
    <row r="493" customFormat="false" ht="14.9" hidden="false" customHeight="true" outlineLevel="0" collapsed="false">
      <c r="A493" s="3" t="str">
        <f aca="false">HYPERLINK("https://www.fabsurplus.com/sdi_catalog/salesItemDetails.do?id=31616")</f>
        <v>https://www.fabsurplus.com/sdi_catalog/salesItemDetails.do?id=31616</v>
      </c>
      <c r="B493" s="3" t="s">
        <v>1890</v>
      </c>
      <c r="C493" s="3" t="s">
        <v>1856</v>
      </c>
      <c r="D493" s="3" t="s">
        <v>1883</v>
      </c>
      <c r="E493" s="3" t="s">
        <v>1891</v>
      </c>
      <c r="F493" s="3" t="s">
        <v>47</v>
      </c>
      <c r="G493" s="3"/>
      <c r="H493" s="3"/>
      <c r="I493" s="4" t="n">
        <v>36891.9583333333</v>
      </c>
      <c r="J493" s="3"/>
      <c r="K493" s="3"/>
      <c r="L493" s="3"/>
    </row>
    <row r="494" customFormat="false" ht="14.9" hidden="false" customHeight="true" outlineLevel="0" collapsed="false">
      <c r="A494" s="2" t="str">
        <f aca="false">HYPERLINK("https://www.fabsurplus.com/sdi_catalog/salesItemDetails.do?id=31618")</f>
        <v>https://www.fabsurplus.com/sdi_catalog/salesItemDetails.do?id=31618</v>
      </c>
      <c r="B494" s="2" t="s">
        <v>1892</v>
      </c>
      <c r="C494" s="2" t="s">
        <v>1856</v>
      </c>
      <c r="D494" s="2" t="s">
        <v>1883</v>
      </c>
      <c r="E494" s="2" t="s">
        <v>1893</v>
      </c>
      <c r="F494" s="2" t="s">
        <v>1636</v>
      </c>
      <c r="G494" s="2"/>
      <c r="H494" s="2"/>
      <c r="I494" s="2"/>
      <c r="J494" s="2"/>
      <c r="K494" s="2"/>
      <c r="L494" s="2"/>
    </row>
    <row r="495" customFormat="false" ht="14.9" hidden="false" customHeight="true" outlineLevel="0" collapsed="false">
      <c r="A495" s="3" t="str">
        <f aca="false">HYPERLINK("https://www.fabsurplus.com/sdi_catalog/salesItemDetails.do?id=31620")</f>
        <v>https://www.fabsurplus.com/sdi_catalog/salesItemDetails.do?id=31620</v>
      </c>
      <c r="B495" s="3" t="s">
        <v>1894</v>
      </c>
      <c r="C495" s="3" t="s">
        <v>1856</v>
      </c>
      <c r="D495" s="3" t="s">
        <v>1883</v>
      </c>
      <c r="E495" s="3" t="s">
        <v>1895</v>
      </c>
      <c r="F495" s="3" t="s">
        <v>47</v>
      </c>
      <c r="G495" s="3" t="s">
        <v>26</v>
      </c>
      <c r="H495" s="3" t="s">
        <v>346</v>
      </c>
      <c r="I495" s="3"/>
      <c r="J495" s="3" t="s">
        <v>19</v>
      </c>
      <c r="K495" s="3" t="s">
        <v>20</v>
      </c>
      <c r="L495" s="5" t="s">
        <v>1896</v>
      </c>
    </row>
    <row r="496" customFormat="false" ht="14.9" hidden="false" customHeight="true" outlineLevel="0" collapsed="false">
      <c r="A496" s="2" t="str">
        <f aca="false">HYPERLINK("https://www.fabsurplus.com/sdi_catalog/salesItemDetails.do?id=31621")</f>
        <v>https://www.fabsurplus.com/sdi_catalog/salesItemDetails.do?id=31621</v>
      </c>
      <c r="B496" s="2" t="s">
        <v>1897</v>
      </c>
      <c r="C496" s="2" t="s">
        <v>1856</v>
      </c>
      <c r="D496" s="2" t="s">
        <v>1883</v>
      </c>
      <c r="E496" s="2" t="s">
        <v>1898</v>
      </c>
      <c r="F496" s="2" t="s">
        <v>16</v>
      </c>
      <c r="G496" s="2"/>
      <c r="H496" s="2"/>
      <c r="I496" s="2"/>
      <c r="J496" s="2"/>
      <c r="K496" s="2"/>
      <c r="L496" s="2"/>
    </row>
    <row r="497" customFormat="false" ht="14.9" hidden="false" customHeight="true" outlineLevel="0" collapsed="false">
      <c r="A497" s="3" t="str">
        <f aca="false">HYPERLINK("https://www.fabsurplus.com/sdi_catalog/salesItemDetails.do?id=31622")</f>
        <v>https://www.fabsurplus.com/sdi_catalog/salesItemDetails.do?id=31622</v>
      </c>
      <c r="B497" s="3" t="s">
        <v>1899</v>
      </c>
      <c r="C497" s="3" t="s">
        <v>1856</v>
      </c>
      <c r="D497" s="3" t="s">
        <v>1883</v>
      </c>
      <c r="E497" s="3" t="s">
        <v>1900</v>
      </c>
      <c r="F497" s="3" t="s">
        <v>47</v>
      </c>
      <c r="G497" s="3"/>
      <c r="H497" s="3"/>
      <c r="I497" s="3"/>
      <c r="J497" s="3"/>
      <c r="K497" s="3"/>
      <c r="L497" s="3"/>
    </row>
    <row r="498" customFormat="false" ht="14.9" hidden="false" customHeight="true" outlineLevel="0" collapsed="false">
      <c r="A498" s="2" t="str">
        <f aca="false">HYPERLINK("https://www.fabsurplus.com/sdi_catalog/salesItemDetails.do?id=31623")</f>
        <v>https://www.fabsurplus.com/sdi_catalog/salesItemDetails.do?id=31623</v>
      </c>
      <c r="B498" s="2" t="s">
        <v>1901</v>
      </c>
      <c r="C498" s="2" t="s">
        <v>1856</v>
      </c>
      <c r="D498" s="2" t="s">
        <v>1883</v>
      </c>
      <c r="E498" s="2" t="s">
        <v>1902</v>
      </c>
      <c r="F498" s="2" t="s">
        <v>16</v>
      </c>
      <c r="G498" s="2"/>
      <c r="H498" s="2"/>
      <c r="I498" s="2"/>
      <c r="J498" s="2"/>
      <c r="K498" s="2"/>
      <c r="L498" s="2"/>
    </row>
    <row r="499" customFormat="false" ht="14.9" hidden="false" customHeight="true" outlineLevel="0" collapsed="false">
      <c r="A499" s="3" t="str">
        <f aca="false">HYPERLINK("https://www.fabsurplus.com/sdi_catalog/salesItemDetails.do?id=31624")</f>
        <v>https://www.fabsurplus.com/sdi_catalog/salesItemDetails.do?id=31624</v>
      </c>
      <c r="B499" s="3" t="s">
        <v>1903</v>
      </c>
      <c r="C499" s="3" t="s">
        <v>1856</v>
      </c>
      <c r="D499" s="3" t="s">
        <v>1883</v>
      </c>
      <c r="E499" s="3" t="s">
        <v>1904</v>
      </c>
      <c r="F499" s="3" t="s">
        <v>1761</v>
      </c>
      <c r="G499" s="3"/>
      <c r="H499" s="3"/>
      <c r="I499" s="3"/>
      <c r="J499" s="3"/>
      <c r="K499" s="3"/>
      <c r="L499" s="3"/>
    </row>
    <row r="500" customFormat="false" ht="14.9" hidden="false" customHeight="true" outlineLevel="0" collapsed="false">
      <c r="A500" s="2" t="str">
        <f aca="false">HYPERLINK("https://www.fabsurplus.com/sdi_catalog/salesItemDetails.do?id=31625")</f>
        <v>https://www.fabsurplus.com/sdi_catalog/salesItemDetails.do?id=31625</v>
      </c>
      <c r="B500" s="2" t="s">
        <v>1905</v>
      </c>
      <c r="C500" s="2" t="s">
        <v>1856</v>
      </c>
      <c r="D500" s="2" t="s">
        <v>1883</v>
      </c>
      <c r="E500" s="2" t="s">
        <v>1906</v>
      </c>
      <c r="F500" s="2" t="s">
        <v>1636</v>
      </c>
      <c r="G500" s="2"/>
      <c r="H500" s="2"/>
      <c r="I500" s="2"/>
      <c r="J500" s="2"/>
      <c r="K500" s="2"/>
      <c r="L500" s="2"/>
    </row>
    <row r="501" customFormat="false" ht="14.9" hidden="false" customHeight="true" outlineLevel="0" collapsed="false">
      <c r="A501" s="3" t="str">
        <f aca="false">HYPERLINK("https://www.fabsurplus.com/sdi_catalog/salesItemDetails.do?id=31626")</f>
        <v>https://www.fabsurplus.com/sdi_catalog/salesItemDetails.do?id=31626</v>
      </c>
      <c r="B501" s="3" t="s">
        <v>1907</v>
      </c>
      <c r="C501" s="3" t="s">
        <v>1856</v>
      </c>
      <c r="D501" s="3" t="s">
        <v>1883</v>
      </c>
      <c r="E501" s="3" t="s">
        <v>1908</v>
      </c>
      <c r="F501" s="3" t="s">
        <v>16</v>
      </c>
      <c r="G501" s="3"/>
      <c r="H501" s="3"/>
      <c r="I501" s="3"/>
      <c r="J501" s="3"/>
      <c r="K501" s="3"/>
      <c r="L501" s="3"/>
    </row>
    <row r="502" customFormat="false" ht="14.9" hidden="false" customHeight="true" outlineLevel="0" collapsed="false">
      <c r="A502" s="2" t="str">
        <f aca="false">HYPERLINK("https://www.fabsurplus.com/sdi_catalog/salesItemDetails.do?id=31627")</f>
        <v>https://www.fabsurplus.com/sdi_catalog/salesItemDetails.do?id=31627</v>
      </c>
      <c r="B502" s="2" t="s">
        <v>1909</v>
      </c>
      <c r="C502" s="2" t="s">
        <v>1856</v>
      </c>
      <c r="D502" s="2" t="s">
        <v>1883</v>
      </c>
      <c r="E502" s="2" t="s">
        <v>1910</v>
      </c>
      <c r="F502" s="2" t="s">
        <v>47</v>
      </c>
      <c r="G502" s="2"/>
      <c r="H502" s="2"/>
      <c r="I502" s="2"/>
      <c r="J502" s="2"/>
      <c r="K502" s="2"/>
      <c r="L502" s="2" t="s">
        <v>1911</v>
      </c>
    </row>
    <row r="503" customFormat="false" ht="14.9" hidden="false" customHeight="true" outlineLevel="0" collapsed="false">
      <c r="A503" s="3" t="str">
        <f aca="false">HYPERLINK("https://www.fabsurplus.com/sdi_catalog/salesItemDetails.do?id=31628")</f>
        <v>https://www.fabsurplus.com/sdi_catalog/salesItemDetails.do?id=31628</v>
      </c>
      <c r="B503" s="3" t="s">
        <v>1912</v>
      </c>
      <c r="C503" s="3" t="s">
        <v>1856</v>
      </c>
      <c r="D503" s="3" t="s">
        <v>1883</v>
      </c>
      <c r="E503" s="3" t="s">
        <v>1913</v>
      </c>
      <c r="F503" s="3" t="s">
        <v>47</v>
      </c>
      <c r="G503" s="3"/>
      <c r="H503" s="3"/>
      <c r="I503" s="3"/>
      <c r="J503" s="3"/>
      <c r="K503" s="3"/>
      <c r="L503" s="3"/>
    </row>
    <row r="504" customFormat="false" ht="14.9" hidden="false" customHeight="true" outlineLevel="0" collapsed="false">
      <c r="A504" s="2" t="str">
        <f aca="false">HYPERLINK("https://www.fabsurplus.com/sdi_catalog/salesItemDetails.do?id=31629")</f>
        <v>https://www.fabsurplus.com/sdi_catalog/salesItemDetails.do?id=31629</v>
      </c>
      <c r="B504" s="2" t="s">
        <v>1914</v>
      </c>
      <c r="C504" s="2" t="s">
        <v>1856</v>
      </c>
      <c r="D504" s="2" t="s">
        <v>1883</v>
      </c>
      <c r="E504" s="2" t="s">
        <v>1915</v>
      </c>
      <c r="F504" s="2" t="s">
        <v>16</v>
      </c>
      <c r="G504" s="2"/>
      <c r="H504" s="2"/>
      <c r="I504" s="2"/>
      <c r="J504" s="2"/>
      <c r="K504" s="2"/>
      <c r="L504" s="2" t="s">
        <v>1916</v>
      </c>
    </row>
    <row r="505" customFormat="false" ht="14.9" hidden="false" customHeight="true" outlineLevel="0" collapsed="false">
      <c r="A505" s="3" t="str">
        <f aca="false">HYPERLINK("https://www.fabsurplus.com/sdi_catalog/salesItemDetails.do?id=31630")</f>
        <v>https://www.fabsurplus.com/sdi_catalog/salesItemDetails.do?id=31630</v>
      </c>
      <c r="B505" s="3" t="s">
        <v>1917</v>
      </c>
      <c r="C505" s="3" t="s">
        <v>1856</v>
      </c>
      <c r="D505" s="3" t="s">
        <v>1883</v>
      </c>
      <c r="E505" s="3" t="s">
        <v>1918</v>
      </c>
      <c r="F505" s="3" t="s">
        <v>16</v>
      </c>
      <c r="G505" s="3"/>
      <c r="H505" s="3"/>
      <c r="I505" s="3"/>
      <c r="J505" s="3"/>
      <c r="K505" s="3"/>
      <c r="L505" s="3"/>
    </row>
    <row r="506" customFormat="false" ht="14.9" hidden="false" customHeight="true" outlineLevel="0" collapsed="false">
      <c r="A506" s="2" t="str">
        <f aca="false">HYPERLINK("https://www.fabsurplus.com/sdi_catalog/salesItemDetails.do?id=31631")</f>
        <v>https://www.fabsurplus.com/sdi_catalog/salesItemDetails.do?id=31631</v>
      </c>
      <c r="B506" s="2" t="s">
        <v>1919</v>
      </c>
      <c r="C506" s="2" t="s">
        <v>1856</v>
      </c>
      <c r="D506" s="2" t="s">
        <v>1883</v>
      </c>
      <c r="E506" s="2" t="s">
        <v>1920</v>
      </c>
      <c r="F506" s="2" t="s">
        <v>16</v>
      </c>
      <c r="G506" s="2"/>
      <c r="H506" s="2"/>
      <c r="I506" s="2"/>
      <c r="J506" s="2"/>
      <c r="K506" s="2"/>
      <c r="L506" s="2"/>
    </row>
    <row r="507" customFormat="false" ht="14.9" hidden="false" customHeight="true" outlineLevel="0" collapsed="false">
      <c r="A507" s="3" t="str">
        <f aca="false">HYPERLINK("https://www.fabsurplus.com/sdi_catalog/salesItemDetails.do?id=31632")</f>
        <v>https://www.fabsurplus.com/sdi_catalog/salesItemDetails.do?id=31632</v>
      </c>
      <c r="B507" s="3" t="s">
        <v>1921</v>
      </c>
      <c r="C507" s="3" t="s">
        <v>1856</v>
      </c>
      <c r="D507" s="3" t="s">
        <v>1883</v>
      </c>
      <c r="E507" s="3" t="s">
        <v>1922</v>
      </c>
      <c r="F507" s="3" t="s">
        <v>16</v>
      </c>
      <c r="G507" s="3"/>
      <c r="H507" s="3"/>
      <c r="I507" s="3"/>
      <c r="J507" s="3"/>
      <c r="K507" s="3"/>
      <c r="L507" s="3"/>
    </row>
    <row r="508" customFormat="false" ht="14.9" hidden="false" customHeight="true" outlineLevel="0" collapsed="false">
      <c r="A508" s="2" t="str">
        <f aca="false">HYPERLINK("https://www.fabsurplus.com/sdi_catalog/salesItemDetails.do?id=31633")</f>
        <v>https://www.fabsurplus.com/sdi_catalog/salesItemDetails.do?id=31633</v>
      </c>
      <c r="B508" s="2" t="s">
        <v>1923</v>
      </c>
      <c r="C508" s="2" t="s">
        <v>1856</v>
      </c>
      <c r="D508" s="2" t="s">
        <v>1883</v>
      </c>
      <c r="E508" s="2" t="s">
        <v>1924</v>
      </c>
      <c r="F508" s="2" t="s">
        <v>16</v>
      </c>
      <c r="G508" s="2"/>
      <c r="H508" s="2"/>
      <c r="I508" s="2"/>
      <c r="J508" s="2"/>
      <c r="K508" s="2"/>
      <c r="L508" s="2" t="s">
        <v>1925</v>
      </c>
    </row>
    <row r="509" customFormat="false" ht="14.9" hidden="false" customHeight="true" outlineLevel="0" collapsed="false">
      <c r="A509" s="3" t="str">
        <f aca="false">HYPERLINK("https://www.fabsurplus.com/sdi_catalog/salesItemDetails.do?id=31645")</f>
        <v>https://www.fabsurplus.com/sdi_catalog/salesItemDetails.do?id=31645</v>
      </c>
      <c r="B509" s="3" t="s">
        <v>1926</v>
      </c>
      <c r="C509" s="3" t="s">
        <v>1856</v>
      </c>
      <c r="D509" s="3" t="s">
        <v>1927</v>
      </c>
      <c r="E509" s="3" t="s">
        <v>1928</v>
      </c>
      <c r="F509" s="3" t="s">
        <v>126</v>
      </c>
      <c r="G509" s="3" t="s">
        <v>26</v>
      </c>
      <c r="H509" s="3" t="s">
        <v>27</v>
      </c>
      <c r="I509" s="4" t="n">
        <v>33390</v>
      </c>
      <c r="J509" s="3" t="s">
        <v>19</v>
      </c>
      <c r="K509" s="3" t="s">
        <v>20</v>
      </c>
      <c r="L509" s="5" t="s">
        <v>1929</v>
      </c>
    </row>
    <row r="510" customFormat="false" ht="14.9" hidden="false" customHeight="true" outlineLevel="0" collapsed="false">
      <c r="A510" s="2" t="str">
        <f aca="false">HYPERLINK("https://www.fabsurplus.com/sdi_catalog/salesItemDetails.do?id=34115")</f>
        <v>https://www.fabsurplus.com/sdi_catalog/salesItemDetails.do?id=34115</v>
      </c>
      <c r="B510" s="2" t="s">
        <v>1930</v>
      </c>
      <c r="C510" s="2" t="s">
        <v>1856</v>
      </c>
      <c r="D510" s="2" t="s">
        <v>1931</v>
      </c>
      <c r="E510" s="2" t="s">
        <v>1932</v>
      </c>
      <c r="F510" s="2" t="s">
        <v>16</v>
      </c>
      <c r="G510" s="2"/>
      <c r="H510" s="2"/>
      <c r="I510" s="2"/>
      <c r="J510" s="2"/>
      <c r="K510" s="2"/>
      <c r="L510" s="2"/>
    </row>
    <row r="511" customFormat="false" ht="14.9" hidden="false" customHeight="true" outlineLevel="0" collapsed="false">
      <c r="A511" s="3" t="str">
        <f aca="false">HYPERLINK("https://www.fabsurplus.com/sdi_catalog/salesItemDetails.do?id=34118")</f>
        <v>https://www.fabsurplus.com/sdi_catalog/salesItemDetails.do?id=34118</v>
      </c>
      <c r="B511" s="3" t="s">
        <v>1933</v>
      </c>
      <c r="C511" s="3" t="s">
        <v>1856</v>
      </c>
      <c r="D511" s="3" t="s">
        <v>1934</v>
      </c>
      <c r="E511" s="3" t="s">
        <v>1935</v>
      </c>
      <c r="F511" s="3" t="s">
        <v>16</v>
      </c>
      <c r="G511" s="3"/>
      <c r="H511" s="3"/>
      <c r="I511" s="3"/>
      <c r="J511" s="3"/>
      <c r="K511" s="3"/>
      <c r="L511" s="3"/>
    </row>
    <row r="512" customFormat="false" ht="14.9" hidden="false" customHeight="true" outlineLevel="0" collapsed="false">
      <c r="A512" s="2" t="str">
        <f aca="false">HYPERLINK("https://www.fabsurplus.com/sdi_catalog/salesItemDetails.do?id=34119")</f>
        <v>https://www.fabsurplus.com/sdi_catalog/salesItemDetails.do?id=34119</v>
      </c>
      <c r="B512" s="2" t="s">
        <v>1936</v>
      </c>
      <c r="C512" s="2" t="s">
        <v>1856</v>
      </c>
      <c r="D512" s="2" t="s">
        <v>1937</v>
      </c>
      <c r="E512" s="2" t="s">
        <v>1938</v>
      </c>
      <c r="F512" s="2" t="s">
        <v>16</v>
      </c>
      <c r="G512" s="2" t="s">
        <v>26</v>
      </c>
      <c r="H512" s="2"/>
      <c r="I512" s="2"/>
      <c r="J512" s="2"/>
      <c r="K512" s="2"/>
      <c r="L512" s="2"/>
    </row>
    <row r="513" customFormat="false" ht="14.9" hidden="false" customHeight="true" outlineLevel="0" collapsed="false">
      <c r="A513" s="3" t="str">
        <f aca="false">HYPERLINK("https://www.fabsurplus.com/sdi_catalog/salesItemDetails.do?id=34121")</f>
        <v>https://www.fabsurplus.com/sdi_catalog/salesItemDetails.do?id=34121</v>
      </c>
      <c r="B513" s="3" t="s">
        <v>1939</v>
      </c>
      <c r="C513" s="3" t="s">
        <v>1856</v>
      </c>
      <c r="D513" s="3" t="s">
        <v>1940</v>
      </c>
      <c r="E513" s="3" t="s">
        <v>1941</v>
      </c>
      <c r="F513" s="3" t="s">
        <v>16</v>
      </c>
      <c r="G513" s="3"/>
      <c r="H513" s="3" t="s">
        <v>27</v>
      </c>
      <c r="I513" s="3"/>
      <c r="J513" s="3" t="s">
        <v>19</v>
      </c>
      <c r="K513" s="3" t="s">
        <v>20</v>
      </c>
      <c r="L513" s="5" t="s">
        <v>1942</v>
      </c>
    </row>
    <row r="514" customFormat="false" ht="14.9" hidden="false" customHeight="true" outlineLevel="0" collapsed="false">
      <c r="A514" s="2" t="str">
        <f aca="false">HYPERLINK("https://www.fabsurplus.com/sdi_catalog/salesItemDetails.do?id=34123")</f>
        <v>https://www.fabsurplus.com/sdi_catalog/salesItemDetails.do?id=34123</v>
      </c>
      <c r="B514" s="2" t="s">
        <v>1943</v>
      </c>
      <c r="C514" s="2" t="s">
        <v>1856</v>
      </c>
      <c r="D514" s="2" t="s">
        <v>1940</v>
      </c>
      <c r="E514" s="2" t="s">
        <v>1944</v>
      </c>
      <c r="F514" s="2" t="s">
        <v>16</v>
      </c>
      <c r="G514" s="2"/>
      <c r="H514" s="2"/>
      <c r="I514" s="2"/>
      <c r="J514" s="2"/>
      <c r="K514" s="2"/>
      <c r="L514" s="2"/>
    </row>
    <row r="515" customFormat="false" ht="14.9" hidden="false" customHeight="true" outlineLevel="0" collapsed="false">
      <c r="A515" s="3" t="str">
        <f aca="false">HYPERLINK("https://www.fabsurplus.com/sdi_catalog/salesItemDetails.do?id=34131")</f>
        <v>https://www.fabsurplus.com/sdi_catalog/salesItemDetails.do?id=34131</v>
      </c>
      <c r="B515" s="3" t="s">
        <v>1945</v>
      </c>
      <c r="C515" s="3" t="s">
        <v>1856</v>
      </c>
      <c r="D515" s="3" t="s">
        <v>1940</v>
      </c>
      <c r="E515" s="3" t="s">
        <v>1946</v>
      </c>
      <c r="F515" s="3" t="s">
        <v>16</v>
      </c>
      <c r="G515" s="3"/>
      <c r="H515" s="3"/>
      <c r="I515" s="3"/>
      <c r="J515" s="3"/>
      <c r="K515" s="3"/>
      <c r="L515" s="3"/>
    </row>
    <row r="516" customFormat="false" ht="14.9" hidden="false" customHeight="true" outlineLevel="0" collapsed="false">
      <c r="A516" s="2" t="str">
        <f aca="false">HYPERLINK("https://www.fabsurplus.com/sdi_catalog/salesItemDetails.do?id=34132")</f>
        <v>https://www.fabsurplus.com/sdi_catalog/salesItemDetails.do?id=34132</v>
      </c>
      <c r="B516" s="2" t="s">
        <v>1947</v>
      </c>
      <c r="C516" s="2" t="s">
        <v>1856</v>
      </c>
      <c r="D516" s="2" t="s">
        <v>1940</v>
      </c>
      <c r="E516" s="2" t="s">
        <v>1948</v>
      </c>
      <c r="F516" s="2" t="s">
        <v>16</v>
      </c>
      <c r="G516" s="2"/>
      <c r="H516" s="2" t="s">
        <v>27</v>
      </c>
      <c r="I516" s="2"/>
      <c r="J516" s="2" t="s">
        <v>19</v>
      </c>
      <c r="K516" s="2" t="s">
        <v>20</v>
      </c>
      <c r="L516" s="2"/>
    </row>
    <row r="517" customFormat="false" ht="14.9" hidden="false" customHeight="true" outlineLevel="0" collapsed="false">
      <c r="A517" s="3" t="str">
        <f aca="false">HYPERLINK("https://www.fabsurplus.com/sdi_catalog/salesItemDetails.do?id=34135")</f>
        <v>https://www.fabsurplus.com/sdi_catalog/salesItemDetails.do?id=34135</v>
      </c>
      <c r="B517" s="3" t="s">
        <v>1949</v>
      </c>
      <c r="C517" s="3" t="s">
        <v>1856</v>
      </c>
      <c r="D517" s="3" t="s">
        <v>1940</v>
      </c>
      <c r="E517" s="3" t="s">
        <v>1950</v>
      </c>
      <c r="F517" s="3" t="s">
        <v>16</v>
      </c>
      <c r="G517" s="3"/>
      <c r="H517" s="3" t="s">
        <v>27</v>
      </c>
      <c r="I517" s="3"/>
      <c r="J517" s="3" t="s">
        <v>19</v>
      </c>
      <c r="K517" s="3" t="s">
        <v>20</v>
      </c>
      <c r="L517" s="3" t="s">
        <v>1951</v>
      </c>
    </row>
    <row r="518" customFormat="false" ht="14.9" hidden="false" customHeight="true" outlineLevel="0" collapsed="false">
      <c r="A518" s="2" t="str">
        <f aca="false">HYPERLINK("https://www.fabsurplus.com/sdi_catalog/salesItemDetails.do?id=34139")</f>
        <v>https://www.fabsurplus.com/sdi_catalog/salesItemDetails.do?id=34139</v>
      </c>
      <c r="B518" s="2" t="s">
        <v>1952</v>
      </c>
      <c r="C518" s="2" t="s">
        <v>1856</v>
      </c>
      <c r="D518" s="2" t="s">
        <v>1940</v>
      </c>
      <c r="E518" s="2" t="s">
        <v>1953</v>
      </c>
      <c r="F518" s="2" t="s">
        <v>16</v>
      </c>
      <c r="G518" s="2"/>
      <c r="H518" s="2" t="s">
        <v>27</v>
      </c>
      <c r="I518" s="2"/>
      <c r="J518" s="2" t="s">
        <v>19</v>
      </c>
      <c r="K518" s="2" t="s">
        <v>20</v>
      </c>
      <c r="L518" s="2"/>
    </row>
    <row r="519" customFormat="false" ht="14.9" hidden="false" customHeight="true" outlineLevel="0" collapsed="false">
      <c r="A519" s="3" t="str">
        <f aca="false">HYPERLINK("https://www.fabsurplus.com/sdi_catalog/salesItemDetails.do?id=34143")</f>
        <v>https://www.fabsurplus.com/sdi_catalog/salesItemDetails.do?id=34143</v>
      </c>
      <c r="B519" s="3" t="s">
        <v>1954</v>
      </c>
      <c r="C519" s="3" t="s">
        <v>1856</v>
      </c>
      <c r="D519" s="3" t="s">
        <v>1940</v>
      </c>
      <c r="E519" s="3" t="s">
        <v>1955</v>
      </c>
      <c r="F519" s="3" t="s">
        <v>16</v>
      </c>
      <c r="G519" s="3"/>
      <c r="H519" s="3"/>
      <c r="I519" s="3"/>
      <c r="J519" s="3"/>
      <c r="K519" s="3"/>
      <c r="L519" s="3"/>
    </row>
    <row r="520" customFormat="false" ht="14.9" hidden="false" customHeight="true" outlineLevel="0" collapsed="false">
      <c r="A520" s="2" t="str">
        <f aca="false">HYPERLINK("https://www.fabsurplus.com/sdi_catalog/salesItemDetails.do?id=34144")</f>
        <v>https://www.fabsurplus.com/sdi_catalog/salesItemDetails.do?id=34144</v>
      </c>
      <c r="B520" s="2" t="s">
        <v>1956</v>
      </c>
      <c r="C520" s="2" t="s">
        <v>1856</v>
      </c>
      <c r="D520" s="2" t="s">
        <v>1940</v>
      </c>
      <c r="E520" s="2" t="s">
        <v>1957</v>
      </c>
      <c r="F520" s="2" t="s">
        <v>16</v>
      </c>
      <c r="G520" s="2"/>
      <c r="H520" s="2"/>
      <c r="I520" s="2"/>
      <c r="J520" s="2"/>
      <c r="K520" s="2"/>
      <c r="L520" s="2"/>
    </row>
    <row r="521" customFormat="false" ht="14.9" hidden="false" customHeight="true" outlineLevel="0" collapsed="false">
      <c r="A521" s="3" t="str">
        <f aca="false">HYPERLINK("https://www.fabsurplus.com/sdi_catalog/salesItemDetails.do?id=34145")</f>
        <v>https://www.fabsurplus.com/sdi_catalog/salesItemDetails.do?id=34145</v>
      </c>
      <c r="B521" s="3" t="s">
        <v>1958</v>
      </c>
      <c r="C521" s="3" t="s">
        <v>1856</v>
      </c>
      <c r="D521" s="3" t="s">
        <v>1940</v>
      </c>
      <c r="E521" s="3" t="s">
        <v>1959</v>
      </c>
      <c r="F521" s="3" t="s">
        <v>16</v>
      </c>
      <c r="G521" s="3"/>
      <c r="H521" s="3"/>
      <c r="I521" s="3"/>
      <c r="J521" s="3"/>
      <c r="K521" s="3"/>
      <c r="L521" s="3"/>
    </row>
    <row r="522" customFormat="false" ht="14.9" hidden="false" customHeight="true" outlineLevel="0" collapsed="false">
      <c r="A522" s="2" t="str">
        <f aca="false">HYPERLINK("https://www.fabsurplus.com/sdi_catalog/salesItemDetails.do?id=34147")</f>
        <v>https://www.fabsurplus.com/sdi_catalog/salesItemDetails.do?id=34147</v>
      </c>
      <c r="B522" s="2" t="s">
        <v>1960</v>
      </c>
      <c r="C522" s="2" t="s">
        <v>1856</v>
      </c>
      <c r="D522" s="2" t="s">
        <v>1940</v>
      </c>
      <c r="E522" s="2" t="s">
        <v>1961</v>
      </c>
      <c r="F522" s="2" t="s">
        <v>16</v>
      </c>
      <c r="G522" s="2"/>
      <c r="H522" s="2"/>
      <c r="I522" s="2"/>
      <c r="J522" s="2"/>
      <c r="K522" s="2"/>
      <c r="L522" s="2"/>
    </row>
    <row r="523" customFormat="false" ht="14.9" hidden="false" customHeight="true" outlineLevel="0" collapsed="false">
      <c r="A523" s="3" t="str">
        <f aca="false">HYPERLINK("https://www.fabsurplus.com/sdi_catalog/salesItemDetails.do?id=34154")</f>
        <v>https://www.fabsurplus.com/sdi_catalog/salesItemDetails.do?id=34154</v>
      </c>
      <c r="B523" s="3" t="s">
        <v>1962</v>
      </c>
      <c r="C523" s="3" t="s">
        <v>1856</v>
      </c>
      <c r="D523" s="3" t="s">
        <v>1940</v>
      </c>
      <c r="E523" s="3" t="s">
        <v>1963</v>
      </c>
      <c r="F523" s="3" t="s">
        <v>16</v>
      </c>
      <c r="G523" s="3"/>
      <c r="H523" s="3"/>
      <c r="I523" s="3"/>
      <c r="J523" s="3"/>
      <c r="K523" s="3"/>
      <c r="L523" s="3"/>
    </row>
    <row r="524" customFormat="false" ht="14.9" hidden="false" customHeight="true" outlineLevel="0" collapsed="false">
      <c r="A524" s="2" t="str">
        <f aca="false">HYPERLINK("https://www.fabsurplus.com/sdi_catalog/salesItemDetails.do?id=34160")</f>
        <v>https://www.fabsurplus.com/sdi_catalog/salesItemDetails.do?id=34160</v>
      </c>
      <c r="B524" s="2" t="s">
        <v>1964</v>
      </c>
      <c r="C524" s="2" t="s">
        <v>1856</v>
      </c>
      <c r="D524" s="2" t="s">
        <v>1940</v>
      </c>
      <c r="E524" s="2" t="s">
        <v>1965</v>
      </c>
      <c r="F524" s="2" t="s">
        <v>16</v>
      </c>
      <c r="G524" s="2"/>
      <c r="H524" s="2"/>
      <c r="I524" s="2"/>
      <c r="J524" s="2"/>
      <c r="K524" s="2"/>
      <c r="L524" s="2"/>
    </row>
    <row r="525" customFormat="false" ht="14.9" hidden="false" customHeight="true" outlineLevel="0" collapsed="false">
      <c r="A525" s="3" t="str">
        <f aca="false">HYPERLINK("https://www.fabsurplus.com/sdi_catalog/salesItemDetails.do?id=34161")</f>
        <v>https://www.fabsurplus.com/sdi_catalog/salesItemDetails.do?id=34161</v>
      </c>
      <c r="B525" s="3" t="s">
        <v>1966</v>
      </c>
      <c r="C525" s="3" t="s">
        <v>1856</v>
      </c>
      <c r="D525" s="3" t="s">
        <v>1940</v>
      </c>
      <c r="E525" s="3" t="s">
        <v>1967</v>
      </c>
      <c r="F525" s="3" t="s">
        <v>16</v>
      </c>
      <c r="G525" s="3"/>
      <c r="H525" s="3"/>
      <c r="I525" s="3"/>
      <c r="J525" s="3"/>
      <c r="K525" s="3"/>
      <c r="L525" s="3"/>
    </row>
    <row r="526" customFormat="false" ht="14.9" hidden="false" customHeight="true" outlineLevel="0" collapsed="false">
      <c r="A526" s="2" t="str">
        <f aca="false">HYPERLINK("https://www.fabsurplus.com/sdi_catalog/salesItemDetails.do?id=34162")</f>
        <v>https://www.fabsurplus.com/sdi_catalog/salesItemDetails.do?id=34162</v>
      </c>
      <c r="B526" s="2" t="s">
        <v>1968</v>
      </c>
      <c r="C526" s="2" t="s">
        <v>1856</v>
      </c>
      <c r="D526" s="2" t="s">
        <v>1940</v>
      </c>
      <c r="E526" s="2" t="s">
        <v>1969</v>
      </c>
      <c r="F526" s="2" t="s">
        <v>16</v>
      </c>
      <c r="G526" s="2"/>
      <c r="H526" s="2"/>
      <c r="I526" s="2"/>
      <c r="J526" s="2"/>
      <c r="K526" s="2"/>
      <c r="L526" s="2"/>
    </row>
    <row r="527" customFormat="false" ht="14.9" hidden="false" customHeight="true" outlineLevel="0" collapsed="false">
      <c r="A527" s="3" t="str">
        <f aca="false">HYPERLINK("https://www.fabsurplus.com/sdi_catalog/salesItemDetails.do?id=34163")</f>
        <v>https://www.fabsurplus.com/sdi_catalog/salesItemDetails.do?id=34163</v>
      </c>
      <c r="B527" s="3" t="s">
        <v>1970</v>
      </c>
      <c r="C527" s="3" t="s">
        <v>1856</v>
      </c>
      <c r="D527" s="3" t="s">
        <v>1940</v>
      </c>
      <c r="E527" s="3" t="s">
        <v>1971</v>
      </c>
      <c r="F527" s="3" t="s">
        <v>16</v>
      </c>
      <c r="G527" s="3"/>
      <c r="H527" s="3"/>
      <c r="I527" s="3"/>
      <c r="J527" s="3"/>
      <c r="K527" s="3"/>
      <c r="L527" s="3"/>
    </row>
    <row r="528" customFormat="false" ht="14.9" hidden="false" customHeight="true" outlineLevel="0" collapsed="false">
      <c r="A528" s="2" t="str">
        <f aca="false">HYPERLINK("https://www.fabsurplus.com/sdi_catalog/salesItemDetails.do?id=34164")</f>
        <v>https://www.fabsurplus.com/sdi_catalog/salesItemDetails.do?id=34164</v>
      </c>
      <c r="B528" s="2" t="s">
        <v>1972</v>
      </c>
      <c r="C528" s="2" t="s">
        <v>1856</v>
      </c>
      <c r="D528" s="2" t="s">
        <v>1973</v>
      </c>
      <c r="E528" s="2" t="s">
        <v>1974</v>
      </c>
      <c r="F528" s="2" t="s">
        <v>16</v>
      </c>
      <c r="G528" s="2"/>
      <c r="H528" s="2"/>
      <c r="I528" s="2"/>
      <c r="J528" s="2"/>
      <c r="K528" s="2"/>
      <c r="L528" s="2"/>
    </row>
    <row r="529" customFormat="false" ht="14.9" hidden="false" customHeight="true" outlineLevel="0" collapsed="false">
      <c r="A529" s="3" t="str">
        <f aca="false">HYPERLINK("https://www.fabsurplus.com/sdi_catalog/salesItemDetails.do?id=34167")</f>
        <v>https://www.fabsurplus.com/sdi_catalog/salesItemDetails.do?id=34167</v>
      </c>
      <c r="B529" s="3" t="s">
        <v>1975</v>
      </c>
      <c r="C529" s="3" t="s">
        <v>1856</v>
      </c>
      <c r="D529" s="3" t="s">
        <v>1940</v>
      </c>
      <c r="E529" s="3" t="s">
        <v>1976</v>
      </c>
      <c r="F529" s="3" t="s">
        <v>16</v>
      </c>
      <c r="G529" s="3"/>
      <c r="H529" s="3"/>
      <c r="I529" s="3"/>
      <c r="J529" s="3"/>
      <c r="K529" s="3"/>
      <c r="L529" s="3"/>
    </row>
    <row r="530" customFormat="false" ht="14.9" hidden="false" customHeight="true" outlineLevel="0" collapsed="false">
      <c r="A530" s="2" t="str">
        <f aca="false">HYPERLINK("https://www.fabsurplus.com/sdi_catalog/salesItemDetails.do?id=53026")</f>
        <v>https://www.fabsurplus.com/sdi_catalog/salesItemDetails.do?id=53026</v>
      </c>
      <c r="B530" s="2" t="s">
        <v>1977</v>
      </c>
      <c r="C530" s="2" t="s">
        <v>1856</v>
      </c>
      <c r="D530" s="2" t="s">
        <v>1978</v>
      </c>
      <c r="E530" s="2" t="s">
        <v>1979</v>
      </c>
      <c r="F530" s="2" t="s">
        <v>16</v>
      </c>
      <c r="G530" s="2" t="s">
        <v>17</v>
      </c>
      <c r="H530" s="2" t="s">
        <v>27</v>
      </c>
      <c r="I530" s="2"/>
      <c r="J530" s="2" t="s">
        <v>19</v>
      </c>
      <c r="K530" s="2" t="s">
        <v>20</v>
      </c>
      <c r="L530" s="6" t="s">
        <v>1980</v>
      </c>
    </row>
    <row r="531" customFormat="false" ht="14.9" hidden="false" customHeight="true" outlineLevel="0" collapsed="false">
      <c r="A531" s="3" t="str">
        <f aca="false">HYPERLINK("https://www.fabsurplus.com/sdi_catalog/salesItemDetails.do?id=83635")</f>
        <v>https://www.fabsurplus.com/sdi_catalog/salesItemDetails.do?id=83635</v>
      </c>
      <c r="B531" s="3" t="s">
        <v>1981</v>
      </c>
      <c r="C531" s="3" t="s">
        <v>1856</v>
      </c>
      <c r="D531" s="3" t="s">
        <v>1982</v>
      </c>
      <c r="E531" s="3" t="s">
        <v>1983</v>
      </c>
      <c r="F531" s="3" t="s">
        <v>16</v>
      </c>
      <c r="G531" s="3" t="s">
        <v>534</v>
      </c>
      <c r="H531" s="3" t="s">
        <v>36</v>
      </c>
      <c r="I531" s="3"/>
      <c r="J531" s="3" t="s">
        <v>19</v>
      </c>
      <c r="K531" s="3" t="s">
        <v>20</v>
      </c>
      <c r="L531" s="5" t="s">
        <v>1984</v>
      </c>
    </row>
    <row r="532" customFormat="false" ht="14.9" hidden="false" customHeight="true" outlineLevel="0" collapsed="false">
      <c r="A532" s="2" t="str">
        <f aca="false">HYPERLINK("https://www.fabsurplus.com/sdi_catalog/salesItemDetails.do?id=84000")</f>
        <v>https://www.fabsurplus.com/sdi_catalog/salesItemDetails.do?id=84000</v>
      </c>
      <c r="B532" s="2" t="s">
        <v>1985</v>
      </c>
      <c r="C532" s="2" t="s">
        <v>1856</v>
      </c>
      <c r="D532" s="2" t="s">
        <v>1986</v>
      </c>
      <c r="E532" s="2" t="s">
        <v>1987</v>
      </c>
      <c r="F532" s="2" t="s">
        <v>16</v>
      </c>
      <c r="G532" s="2" t="s">
        <v>534</v>
      </c>
      <c r="H532" s="2" t="s">
        <v>27</v>
      </c>
      <c r="I532" s="7" t="n">
        <v>35095.9583333333</v>
      </c>
      <c r="J532" s="2" t="s">
        <v>326</v>
      </c>
      <c r="K532" s="2" t="s">
        <v>20</v>
      </c>
      <c r="L532" s="6" t="s">
        <v>1988</v>
      </c>
    </row>
    <row r="533" customFormat="false" ht="14.9" hidden="false" customHeight="true" outlineLevel="0" collapsed="false">
      <c r="A533" s="3" t="str">
        <f aca="false">HYPERLINK("https://www.fabsurplus.com/sdi_catalog/salesItemDetails.do?id=84076")</f>
        <v>https://www.fabsurplus.com/sdi_catalog/salesItemDetails.do?id=84076</v>
      </c>
      <c r="B533" s="3" t="s">
        <v>1989</v>
      </c>
      <c r="C533" s="3" t="s">
        <v>1856</v>
      </c>
      <c r="D533" s="3" t="s">
        <v>1990</v>
      </c>
      <c r="E533" s="3" t="s">
        <v>1991</v>
      </c>
      <c r="F533" s="3" t="s">
        <v>16</v>
      </c>
      <c r="G533" s="3"/>
      <c r="H533" s="3" t="s">
        <v>284</v>
      </c>
      <c r="I533" s="4" t="n">
        <v>35338.9166666667</v>
      </c>
      <c r="J533" s="3" t="s">
        <v>19</v>
      </c>
      <c r="K533" s="3" t="s">
        <v>20</v>
      </c>
      <c r="L533" s="5" t="s">
        <v>1992</v>
      </c>
    </row>
    <row r="534" customFormat="false" ht="14.9" hidden="false" customHeight="true" outlineLevel="0" collapsed="false">
      <c r="A534" s="2" t="str">
        <f aca="false">HYPERLINK("https://www.fabsurplus.com/sdi_catalog/salesItemDetails.do?id=84216")</f>
        <v>https://www.fabsurplus.com/sdi_catalog/salesItemDetails.do?id=84216</v>
      </c>
      <c r="B534" s="2" t="s">
        <v>1993</v>
      </c>
      <c r="C534" s="2" t="s">
        <v>1856</v>
      </c>
      <c r="D534" s="2" t="s">
        <v>1994</v>
      </c>
      <c r="E534" s="2" t="s">
        <v>1995</v>
      </c>
      <c r="F534" s="2" t="s">
        <v>16</v>
      </c>
      <c r="G534" s="2" t="s">
        <v>26</v>
      </c>
      <c r="H534" s="2" t="s">
        <v>27</v>
      </c>
      <c r="I534" s="7" t="n">
        <v>33725</v>
      </c>
      <c r="J534" s="2" t="s">
        <v>19</v>
      </c>
      <c r="K534" s="2" t="s">
        <v>20</v>
      </c>
      <c r="L534" s="6" t="s">
        <v>1996</v>
      </c>
    </row>
    <row r="535" customFormat="false" ht="14.9" hidden="false" customHeight="true" outlineLevel="0" collapsed="false">
      <c r="A535" s="3" t="str">
        <f aca="false">HYPERLINK("https://www.fabsurplus.com/sdi_catalog/salesItemDetails.do?id=84218")</f>
        <v>https://www.fabsurplus.com/sdi_catalog/salesItemDetails.do?id=84218</v>
      </c>
      <c r="B535" s="3" t="s">
        <v>1997</v>
      </c>
      <c r="C535" s="3" t="s">
        <v>1856</v>
      </c>
      <c r="D535" s="3" t="s">
        <v>1998</v>
      </c>
      <c r="E535" s="3" t="s">
        <v>1999</v>
      </c>
      <c r="F535" s="3" t="s">
        <v>16</v>
      </c>
      <c r="G535" s="3" t="s">
        <v>26</v>
      </c>
      <c r="H535" s="3" t="s">
        <v>27</v>
      </c>
      <c r="I535" s="4" t="n">
        <v>33725</v>
      </c>
      <c r="J535" s="3" t="s">
        <v>19</v>
      </c>
      <c r="K535" s="3" t="s">
        <v>20</v>
      </c>
      <c r="L535" s="5" t="s">
        <v>2000</v>
      </c>
    </row>
    <row r="536" customFormat="false" ht="14.9" hidden="false" customHeight="true" outlineLevel="0" collapsed="false">
      <c r="A536" s="2" t="str">
        <f aca="false">HYPERLINK("https://www.fabsurplus.com/sdi_catalog/salesItemDetails.do?id=84301")</f>
        <v>https://www.fabsurplus.com/sdi_catalog/salesItemDetails.do?id=84301</v>
      </c>
      <c r="B536" s="2" t="s">
        <v>2001</v>
      </c>
      <c r="C536" s="2" t="s">
        <v>1856</v>
      </c>
      <c r="D536" s="2" t="s">
        <v>2002</v>
      </c>
      <c r="E536" s="2" t="s">
        <v>2003</v>
      </c>
      <c r="F536" s="2" t="s">
        <v>16</v>
      </c>
      <c r="G536" s="2" t="s">
        <v>26</v>
      </c>
      <c r="H536" s="2" t="s">
        <v>27</v>
      </c>
      <c r="I536" s="2"/>
      <c r="J536" s="2" t="s">
        <v>19</v>
      </c>
      <c r="K536" s="2" t="s">
        <v>20</v>
      </c>
      <c r="L536" s="2" t="s">
        <v>2004</v>
      </c>
    </row>
    <row r="537" customFormat="false" ht="14.9" hidden="false" customHeight="true" outlineLevel="0" collapsed="false">
      <c r="A537" s="3" t="str">
        <f aca="false">HYPERLINK("https://www.fabsurplus.com/sdi_catalog/salesItemDetails.do?id=84302")</f>
        <v>https://www.fabsurplus.com/sdi_catalog/salesItemDetails.do?id=84302</v>
      </c>
      <c r="B537" s="3" t="s">
        <v>2005</v>
      </c>
      <c r="C537" s="3" t="s">
        <v>1856</v>
      </c>
      <c r="D537" s="3" t="s">
        <v>2006</v>
      </c>
      <c r="E537" s="3" t="s">
        <v>2007</v>
      </c>
      <c r="F537" s="3" t="s">
        <v>16</v>
      </c>
      <c r="G537" s="3" t="s">
        <v>26</v>
      </c>
      <c r="H537" s="3" t="s">
        <v>27</v>
      </c>
      <c r="I537" s="3"/>
      <c r="J537" s="3" t="s">
        <v>19</v>
      </c>
      <c r="K537" s="3" t="s">
        <v>20</v>
      </c>
      <c r="L537" s="3" t="s">
        <v>2004</v>
      </c>
    </row>
    <row r="538" customFormat="false" ht="14.9" hidden="false" customHeight="true" outlineLevel="0" collapsed="false">
      <c r="A538" s="2" t="str">
        <f aca="false">HYPERLINK("https://www.fabsurplus.com/sdi_catalog/salesItemDetails.do?id=84303")</f>
        <v>https://www.fabsurplus.com/sdi_catalog/salesItemDetails.do?id=84303</v>
      </c>
      <c r="B538" s="2" t="s">
        <v>2008</v>
      </c>
      <c r="C538" s="2" t="s">
        <v>1856</v>
      </c>
      <c r="D538" s="2" t="s">
        <v>2009</v>
      </c>
      <c r="E538" s="2" t="s">
        <v>2010</v>
      </c>
      <c r="F538" s="2" t="s">
        <v>16</v>
      </c>
      <c r="G538" s="2" t="s">
        <v>26</v>
      </c>
      <c r="H538" s="2" t="s">
        <v>27</v>
      </c>
      <c r="I538" s="2"/>
      <c r="J538" s="2" t="s">
        <v>19</v>
      </c>
      <c r="K538" s="2" t="s">
        <v>20</v>
      </c>
      <c r="L538" s="2" t="s">
        <v>2004</v>
      </c>
    </row>
    <row r="539" customFormat="false" ht="14.9" hidden="false" customHeight="true" outlineLevel="0" collapsed="false">
      <c r="A539" s="3" t="str">
        <f aca="false">HYPERLINK("https://www.fabsurplus.com/sdi_catalog/salesItemDetails.do?id=84304")</f>
        <v>https://www.fabsurplus.com/sdi_catalog/salesItemDetails.do?id=84304</v>
      </c>
      <c r="B539" s="3" t="s">
        <v>2011</v>
      </c>
      <c r="C539" s="3" t="s">
        <v>1856</v>
      </c>
      <c r="D539" s="3" t="s">
        <v>2012</v>
      </c>
      <c r="E539" s="3" t="s">
        <v>2013</v>
      </c>
      <c r="F539" s="3" t="s">
        <v>47</v>
      </c>
      <c r="G539" s="3" t="s">
        <v>26</v>
      </c>
      <c r="H539" s="3" t="s">
        <v>27</v>
      </c>
      <c r="I539" s="3"/>
      <c r="J539" s="3" t="s">
        <v>19</v>
      </c>
      <c r="K539" s="3" t="s">
        <v>20</v>
      </c>
      <c r="L539" s="5" t="s">
        <v>2014</v>
      </c>
    </row>
    <row r="540" customFormat="false" ht="14.9" hidden="false" customHeight="true" outlineLevel="0" collapsed="false">
      <c r="A540" s="2" t="str">
        <f aca="false">HYPERLINK("https://www.fabsurplus.com/sdi_catalog/salesItemDetails.do?id=84305")</f>
        <v>https://www.fabsurplus.com/sdi_catalog/salesItemDetails.do?id=84305</v>
      </c>
      <c r="B540" s="2" t="s">
        <v>2015</v>
      </c>
      <c r="C540" s="2" t="s">
        <v>1856</v>
      </c>
      <c r="D540" s="2" t="s">
        <v>2016</v>
      </c>
      <c r="E540" s="2" t="s">
        <v>2017</v>
      </c>
      <c r="F540" s="2" t="s">
        <v>47</v>
      </c>
      <c r="G540" s="2" t="s">
        <v>26</v>
      </c>
      <c r="H540" s="2" t="s">
        <v>27</v>
      </c>
      <c r="I540" s="2"/>
      <c r="J540" s="2" t="s">
        <v>19</v>
      </c>
      <c r="K540" s="2" t="s">
        <v>20</v>
      </c>
      <c r="L540" s="2" t="s">
        <v>2004</v>
      </c>
    </row>
    <row r="541" customFormat="false" ht="14.9" hidden="false" customHeight="true" outlineLevel="0" collapsed="false">
      <c r="A541" s="3" t="str">
        <f aca="false">HYPERLINK("https://www.fabsurplus.com/sdi_catalog/salesItemDetails.do?id=84306")</f>
        <v>https://www.fabsurplus.com/sdi_catalog/salesItemDetails.do?id=84306</v>
      </c>
      <c r="B541" s="3" t="s">
        <v>2018</v>
      </c>
      <c r="C541" s="3" t="s">
        <v>1856</v>
      </c>
      <c r="D541" s="3" t="s">
        <v>2019</v>
      </c>
      <c r="E541" s="3" t="s">
        <v>2020</v>
      </c>
      <c r="F541" s="3" t="s">
        <v>16</v>
      </c>
      <c r="G541" s="3" t="s">
        <v>26</v>
      </c>
      <c r="H541" s="3" t="s">
        <v>27</v>
      </c>
      <c r="I541" s="3"/>
      <c r="J541" s="3" t="s">
        <v>19</v>
      </c>
      <c r="K541" s="3" t="s">
        <v>20</v>
      </c>
      <c r="L541" s="3" t="s">
        <v>2004</v>
      </c>
    </row>
    <row r="542" customFormat="false" ht="14.9" hidden="false" customHeight="true" outlineLevel="0" collapsed="false">
      <c r="A542" s="2" t="str">
        <f aca="false">HYPERLINK("https://www.fabsurplus.com/sdi_catalog/salesItemDetails.do?id=84307")</f>
        <v>https://www.fabsurplus.com/sdi_catalog/salesItemDetails.do?id=84307</v>
      </c>
      <c r="B542" s="2" t="s">
        <v>2021</v>
      </c>
      <c r="C542" s="2" t="s">
        <v>1856</v>
      </c>
      <c r="D542" s="2" t="s">
        <v>2022</v>
      </c>
      <c r="E542" s="2" t="s">
        <v>2023</v>
      </c>
      <c r="F542" s="2" t="s">
        <v>16</v>
      </c>
      <c r="G542" s="2" t="s">
        <v>26</v>
      </c>
      <c r="H542" s="2" t="s">
        <v>27</v>
      </c>
      <c r="I542" s="2"/>
      <c r="J542" s="2" t="s">
        <v>19</v>
      </c>
      <c r="K542" s="2" t="s">
        <v>20</v>
      </c>
      <c r="L542" s="2" t="s">
        <v>2004</v>
      </c>
    </row>
    <row r="543" customFormat="false" ht="14.9" hidden="false" customHeight="true" outlineLevel="0" collapsed="false">
      <c r="A543" s="3" t="str">
        <f aca="false">HYPERLINK("https://www.fabsurplus.com/sdi_catalog/salesItemDetails.do?id=84308")</f>
        <v>https://www.fabsurplus.com/sdi_catalog/salesItemDetails.do?id=84308</v>
      </c>
      <c r="B543" s="3" t="s">
        <v>2024</v>
      </c>
      <c r="C543" s="3" t="s">
        <v>1856</v>
      </c>
      <c r="D543" s="3" t="s">
        <v>2025</v>
      </c>
      <c r="E543" s="3" t="s">
        <v>2026</v>
      </c>
      <c r="F543" s="3" t="s">
        <v>16</v>
      </c>
      <c r="G543" s="3" t="s">
        <v>26</v>
      </c>
      <c r="H543" s="3" t="s">
        <v>27</v>
      </c>
      <c r="I543" s="3"/>
      <c r="J543" s="3" t="s">
        <v>19</v>
      </c>
      <c r="K543" s="3" t="s">
        <v>20</v>
      </c>
      <c r="L543" s="3" t="s">
        <v>2004</v>
      </c>
    </row>
    <row r="544" customFormat="false" ht="14.9" hidden="false" customHeight="true" outlineLevel="0" collapsed="false">
      <c r="A544" s="2" t="str">
        <f aca="false">HYPERLINK("https://www.fabsurplus.com/sdi_catalog/salesItemDetails.do?id=84309")</f>
        <v>https://www.fabsurplus.com/sdi_catalog/salesItemDetails.do?id=84309</v>
      </c>
      <c r="B544" s="2" t="s">
        <v>2027</v>
      </c>
      <c r="C544" s="2" t="s">
        <v>1856</v>
      </c>
      <c r="D544" s="2" t="s">
        <v>2028</v>
      </c>
      <c r="E544" s="2" t="s">
        <v>2029</v>
      </c>
      <c r="F544" s="2" t="s">
        <v>16</v>
      </c>
      <c r="G544" s="2" t="s">
        <v>26</v>
      </c>
      <c r="H544" s="2" t="s">
        <v>27</v>
      </c>
      <c r="I544" s="2"/>
      <c r="J544" s="2" t="s">
        <v>19</v>
      </c>
      <c r="K544" s="2" t="s">
        <v>20</v>
      </c>
      <c r="L544" s="2" t="s">
        <v>2004</v>
      </c>
    </row>
    <row r="545" customFormat="false" ht="14.9" hidden="false" customHeight="true" outlineLevel="0" collapsed="false">
      <c r="A545" s="3" t="str">
        <f aca="false">HYPERLINK("https://www.fabsurplus.com/sdi_catalog/salesItemDetails.do?id=86304")</f>
        <v>https://www.fabsurplus.com/sdi_catalog/salesItemDetails.do?id=86304</v>
      </c>
      <c r="B545" s="3" t="s">
        <v>2030</v>
      </c>
      <c r="C545" s="3" t="s">
        <v>1856</v>
      </c>
      <c r="D545" s="3" t="s">
        <v>2031</v>
      </c>
      <c r="E545" s="3" t="s">
        <v>2032</v>
      </c>
      <c r="F545" s="3" t="s">
        <v>16</v>
      </c>
      <c r="G545" s="3" t="s">
        <v>61</v>
      </c>
      <c r="H545" s="3" t="s">
        <v>27</v>
      </c>
      <c r="I545" s="3"/>
      <c r="J545" s="3" t="s">
        <v>326</v>
      </c>
      <c r="K545" s="3" t="s">
        <v>20</v>
      </c>
      <c r="L545" s="5" t="s">
        <v>2033</v>
      </c>
    </row>
    <row r="546" customFormat="false" ht="14.9" hidden="false" customHeight="true" outlineLevel="0" collapsed="false">
      <c r="A546" s="2" t="str">
        <f aca="false">HYPERLINK("https://www.fabsurplus.com/sdi_catalog/salesItemDetails.do?id=87086")</f>
        <v>https://www.fabsurplus.com/sdi_catalog/salesItemDetails.do?id=87086</v>
      </c>
      <c r="B546" s="2" t="s">
        <v>2034</v>
      </c>
      <c r="C546" s="2" t="s">
        <v>1856</v>
      </c>
      <c r="D546" s="2" t="s">
        <v>2035</v>
      </c>
      <c r="E546" s="2" t="s">
        <v>2036</v>
      </c>
      <c r="F546" s="2" t="s">
        <v>16</v>
      </c>
      <c r="G546" s="2" t="s">
        <v>61</v>
      </c>
      <c r="H546" s="2" t="s">
        <v>27</v>
      </c>
      <c r="I546" s="2"/>
      <c r="J546" s="2" t="s">
        <v>19</v>
      </c>
      <c r="K546" s="2" t="s">
        <v>20</v>
      </c>
      <c r="L546" s="6" t="s">
        <v>2037</v>
      </c>
    </row>
    <row r="547" customFormat="false" ht="14.9" hidden="false" customHeight="true" outlineLevel="0" collapsed="false">
      <c r="A547" s="3" t="str">
        <f aca="false">HYPERLINK("https://www.fabsurplus.com/sdi_catalog/salesItemDetails.do?id=87642")</f>
        <v>https://www.fabsurplus.com/sdi_catalog/salesItemDetails.do?id=87642</v>
      </c>
      <c r="B547" s="3" t="s">
        <v>2038</v>
      </c>
      <c r="C547" s="3" t="s">
        <v>1856</v>
      </c>
      <c r="D547" s="3" t="s">
        <v>2039</v>
      </c>
      <c r="E547" s="3" t="s">
        <v>2040</v>
      </c>
      <c r="F547" s="3" t="s">
        <v>16</v>
      </c>
      <c r="G547" s="3" t="s">
        <v>26</v>
      </c>
      <c r="H547" s="3" t="s">
        <v>284</v>
      </c>
      <c r="I547" s="3"/>
      <c r="J547" s="3" t="s">
        <v>19</v>
      </c>
      <c r="K547" s="3" t="s">
        <v>20</v>
      </c>
      <c r="L547" s="5" t="s">
        <v>2041</v>
      </c>
    </row>
    <row r="548" customFormat="false" ht="14.9" hidden="false" customHeight="true" outlineLevel="0" collapsed="false">
      <c r="A548" s="2" t="str">
        <f aca="false">HYPERLINK("https://www.fabsurplus.com/sdi_catalog/salesItemDetails.do?id=106066")</f>
        <v>https://www.fabsurplus.com/sdi_catalog/salesItemDetails.do?id=106066</v>
      </c>
      <c r="B548" s="2" t="s">
        <v>2042</v>
      </c>
      <c r="C548" s="2" t="s">
        <v>1856</v>
      </c>
      <c r="D548" s="2" t="s">
        <v>2043</v>
      </c>
      <c r="E548" s="2" t="s">
        <v>2044</v>
      </c>
      <c r="F548" s="2" t="s">
        <v>16</v>
      </c>
      <c r="G548" s="2" t="s">
        <v>17</v>
      </c>
      <c r="H548" s="2" t="s">
        <v>27</v>
      </c>
      <c r="I548" s="7" t="n">
        <v>33025</v>
      </c>
      <c r="J548" s="2" t="s">
        <v>19</v>
      </c>
      <c r="K548" s="2" t="s">
        <v>20</v>
      </c>
      <c r="L548" s="6" t="s">
        <v>2045</v>
      </c>
    </row>
    <row r="549" customFormat="false" ht="14.9" hidden="false" customHeight="true" outlineLevel="0" collapsed="false">
      <c r="A549" s="3" t="str">
        <f aca="false">HYPERLINK("https://www.fabsurplus.com/sdi_catalog/salesItemDetails.do?id=106080")</f>
        <v>https://www.fabsurplus.com/sdi_catalog/salesItemDetails.do?id=106080</v>
      </c>
      <c r="B549" s="3" t="s">
        <v>2046</v>
      </c>
      <c r="C549" s="3" t="s">
        <v>1856</v>
      </c>
      <c r="D549" s="3" t="s">
        <v>2047</v>
      </c>
      <c r="E549" s="3" t="s">
        <v>2048</v>
      </c>
      <c r="F549" s="3" t="s">
        <v>16</v>
      </c>
      <c r="G549" s="3" t="s">
        <v>26</v>
      </c>
      <c r="H549" s="3" t="s">
        <v>27</v>
      </c>
      <c r="I549" s="3"/>
      <c r="J549" s="3" t="s">
        <v>19</v>
      </c>
      <c r="K549" s="3" t="s">
        <v>20</v>
      </c>
      <c r="L549" s="5" t="s">
        <v>2049</v>
      </c>
    </row>
    <row r="550" customFormat="false" ht="14.9" hidden="false" customHeight="true" outlineLevel="0" collapsed="false">
      <c r="A550" s="2" t="str">
        <f aca="false">HYPERLINK("https://www.fabsurplus.com/sdi_catalog/salesItemDetails.do?id=106081")</f>
        <v>https://www.fabsurplus.com/sdi_catalog/salesItemDetails.do?id=106081</v>
      </c>
      <c r="B550" s="2" t="s">
        <v>2050</v>
      </c>
      <c r="C550" s="2" t="s">
        <v>1856</v>
      </c>
      <c r="D550" s="2" t="s">
        <v>2051</v>
      </c>
      <c r="E550" s="2" t="s">
        <v>2052</v>
      </c>
      <c r="F550" s="2" t="s">
        <v>16</v>
      </c>
      <c r="G550" s="2" t="s">
        <v>26</v>
      </c>
      <c r="H550" s="2" t="s">
        <v>27</v>
      </c>
      <c r="I550" s="2"/>
      <c r="J550" s="2" t="s">
        <v>19</v>
      </c>
      <c r="K550" s="2" t="s">
        <v>20</v>
      </c>
      <c r="L550" s="6" t="s">
        <v>2049</v>
      </c>
    </row>
    <row r="551" customFormat="false" ht="14.9" hidden="false" customHeight="true" outlineLevel="0" collapsed="false">
      <c r="A551" s="3" t="str">
        <f aca="false">HYPERLINK("https://www.fabsurplus.com/sdi_catalog/salesItemDetails.do?id=106082")</f>
        <v>https://www.fabsurplus.com/sdi_catalog/salesItemDetails.do?id=106082</v>
      </c>
      <c r="B551" s="3" t="s">
        <v>2053</v>
      </c>
      <c r="C551" s="3" t="s">
        <v>1856</v>
      </c>
      <c r="D551" s="3" t="s">
        <v>2054</v>
      </c>
      <c r="E551" s="3" t="s">
        <v>2055</v>
      </c>
      <c r="F551" s="3" t="s">
        <v>16</v>
      </c>
      <c r="G551" s="3" t="s">
        <v>26</v>
      </c>
      <c r="H551" s="3" t="s">
        <v>27</v>
      </c>
      <c r="I551" s="3"/>
      <c r="J551" s="3" t="s">
        <v>19</v>
      </c>
      <c r="K551" s="3" t="s">
        <v>20</v>
      </c>
      <c r="L551" s="5" t="s">
        <v>2049</v>
      </c>
    </row>
    <row r="552" customFormat="false" ht="14.9" hidden="false" customHeight="true" outlineLevel="0" collapsed="false">
      <c r="A552" s="2" t="str">
        <f aca="false">HYPERLINK("https://www.fabsurplus.com/sdi_catalog/salesItemDetails.do?id=106083")</f>
        <v>https://www.fabsurplus.com/sdi_catalog/salesItemDetails.do?id=106083</v>
      </c>
      <c r="B552" s="2" t="s">
        <v>2056</v>
      </c>
      <c r="C552" s="2" t="s">
        <v>1856</v>
      </c>
      <c r="D552" s="2" t="s">
        <v>2057</v>
      </c>
      <c r="E552" s="2" t="s">
        <v>2058</v>
      </c>
      <c r="F552" s="2" t="s">
        <v>16</v>
      </c>
      <c r="G552" s="2" t="s">
        <v>26</v>
      </c>
      <c r="H552" s="2" t="s">
        <v>27</v>
      </c>
      <c r="I552" s="2"/>
      <c r="J552" s="2" t="s">
        <v>19</v>
      </c>
      <c r="K552" s="2" t="s">
        <v>20</v>
      </c>
      <c r="L552" s="6" t="s">
        <v>2049</v>
      </c>
    </row>
    <row r="553" customFormat="false" ht="14.9" hidden="false" customHeight="true" outlineLevel="0" collapsed="false">
      <c r="A553" s="3" t="str">
        <f aca="false">HYPERLINK("https://www.fabsurplus.com/sdi_catalog/salesItemDetails.do?id=106084")</f>
        <v>https://www.fabsurplus.com/sdi_catalog/salesItemDetails.do?id=106084</v>
      </c>
      <c r="B553" s="3" t="s">
        <v>2059</v>
      </c>
      <c r="C553" s="3" t="s">
        <v>1856</v>
      </c>
      <c r="D553" s="3" t="s">
        <v>2060</v>
      </c>
      <c r="E553" s="3" t="s">
        <v>2061</v>
      </c>
      <c r="F553" s="3" t="s">
        <v>16</v>
      </c>
      <c r="G553" s="3" t="s">
        <v>26</v>
      </c>
      <c r="H553" s="3" t="s">
        <v>27</v>
      </c>
      <c r="I553" s="3"/>
      <c r="J553" s="3" t="s">
        <v>19</v>
      </c>
      <c r="K553" s="3" t="s">
        <v>20</v>
      </c>
      <c r="L553" s="5" t="s">
        <v>2049</v>
      </c>
    </row>
    <row r="554" customFormat="false" ht="14.9" hidden="false" customHeight="true" outlineLevel="0" collapsed="false">
      <c r="A554" s="2" t="str">
        <f aca="false">HYPERLINK("https://www.fabsurplus.com/sdi_catalog/salesItemDetails.do?id=106106")</f>
        <v>https://www.fabsurplus.com/sdi_catalog/salesItemDetails.do?id=106106</v>
      </c>
      <c r="B554" s="2" t="s">
        <v>2062</v>
      </c>
      <c r="C554" s="2" t="s">
        <v>1856</v>
      </c>
      <c r="D554" s="2" t="s">
        <v>2063</v>
      </c>
      <c r="E554" s="2" t="s">
        <v>2064</v>
      </c>
      <c r="F554" s="2" t="s">
        <v>16</v>
      </c>
      <c r="G554" s="2" t="s">
        <v>26</v>
      </c>
      <c r="H554" s="2" t="s">
        <v>27</v>
      </c>
      <c r="I554" s="2"/>
      <c r="J554" s="2" t="s">
        <v>19</v>
      </c>
      <c r="K554" s="2" t="s">
        <v>20</v>
      </c>
      <c r="L554" s="2" t="s">
        <v>2065</v>
      </c>
    </row>
    <row r="555" customFormat="false" ht="14.9" hidden="false" customHeight="true" outlineLevel="0" collapsed="false">
      <c r="A555" s="3" t="str">
        <f aca="false">HYPERLINK("https://www.fabsurplus.com/sdi_catalog/salesItemDetails.do?id=106107")</f>
        <v>https://www.fabsurplus.com/sdi_catalog/salesItemDetails.do?id=106107</v>
      </c>
      <c r="B555" s="3" t="s">
        <v>2066</v>
      </c>
      <c r="C555" s="3" t="s">
        <v>1856</v>
      </c>
      <c r="D555" s="3" t="s">
        <v>2067</v>
      </c>
      <c r="E555" s="3" t="s">
        <v>2068</v>
      </c>
      <c r="F555" s="3" t="s">
        <v>16</v>
      </c>
      <c r="G555" s="3" t="s">
        <v>26</v>
      </c>
      <c r="H555" s="3" t="s">
        <v>27</v>
      </c>
      <c r="I555" s="3"/>
      <c r="J555" s="3" t="s">
        <v>19</v>
      </c>
      <c r="K555" s="3" t="s">
        <v>20</v>
      </c>
      <c r="L555" s="3" t="s">
        <v>2065</v>
      </c>
    </row>
    <row r="556" customFormat="false" ht="14.9" hidden="false" customHeight="true" outlineLevel="0" collapsed="false">
      <c r="A556" s="2" t="str">
        <f aca="false">HYPERLINK("https://www.fabsurplus.com/sdi_catalog/salesItemDetails.do?id=106108")</f>
        <v>https://www.fabsurplus.com/sdi_catalog/salesItemDetails.do?id=106108</v>
      </c>
      <c r="B556" s="2" t="s">
        <v>2069</v>
      </c>
      <c r="C556" s="2" t="s">
        <v>1856</v>
      </c>
      <c r="D556" s="2" t="s">
        <v>2070</v>
      </c>
      <c r="E556" s="2" t="s">
        <v>2071</v>
      </c>
      <c r="F556" s="2" t="s">
        <v>16</v>
      </c>
      <c r="G556" s="2" t="s">
        <v>26</v>
      </c>
      <c r="H556" s="2" t="s">
        <v>27</v>
      </c>
      <c r="I556" s="2"/>
      <c r="J556" s="2" t="s">
        <v>19</v>
      </c>
      <c r="K556" s="2" t="s">
        <v>20</v>
      </c>
      <c r="L556" s="2" t="s">
        <v>2065</v>
      </c>
    </row>
    <row r="557" customFormat="false" ht="14.9" hidden="false" customHeight="true" outlineLevel="0" collapsed="false">
      <c r="A557" s="3" t="str">
        <f aca="false">HYPERLINK("https://www.fabsurplus.com/sdi_catalog/salesItemDetails.do?id=106109")</f>
        <v>https://www.fabsurplus.com/sdi_catalog/salesItemDetails.do?id=106109</v>
      </c>
      <c r="B557" s="3" t="s">
        <v>2072</v>
      </c>
      <c r="C557" s="3" t="s">
        <v>1856</v>
      </c>
      <c r="D557" s="3" t="s">
        <v>2073</v>
      </c>
      <c r="E557" s="3" t="s">
        <v>2074</v>
      </c>
      <c r="F557" s="3" t="s">
        <v>16</v>
      </c>
      <c r="G557" s="3" t="s">
        <v>26</v>
      </c>
      <c r="H557" s="3" t="s">
        <v>27</v>
      </c>
      <c r="I557" s="3"/>
      <c r="J557" s="3" t="s">
        <v>19</v>
      </c>
      <c r="K557" s="3" t="s">
        <v>20</v>
      </c>
      <c r="L557" s="3" t="s">
        <v>2065</v>
      </c>
    </row>
    <row r="558" customFormat="false" ht="14.9" hidden="false" customHeight="true" outlineLevel="0" collapsed="false">
      <c r="A558" s="2" t="str">
        <f aca="false">HYPERLINK("https://www.fabsurplus.com/sdi_catalog/salesItemDetails.do?id=106110")</f>
        <v>https://www.fabsurplus.com/sdi_catalog/salesItemDetails.do?id=106110</v>
      </c>
      <c r="B558" s="2" t="s">
        <v>2075</v>
      </c>
      <c r="C558" s="2" t="s">
        <v>1856</v>
      </c>
      <c r="D558" s="2" t="s">
        <v>2076</v>
      </c>
      <c r="E558" s="2" t="s">
        <v>2077</v>
      </c>
      <c r="F558" s="2" t="s">
        <v>16</v>
      </c>
      <c r="G558" s="2" t="s">
        <v>26</v>
      </c>
      <c r="H558" s="2" t="s">
        <v>27</v>
      </c>
      <c r="I558" s="7" t="n">
        <v>33390</v>
      </c>
      <c r="J558" s="2" t="s">
        <v>19</v>
      </c>
      <c r="K558" s="2" t="s">
        <v>20</v>
      </c>
      <c r="L558" s="6" t="s">
        <v>2078</v>
      </c>
    </row>
    <row r="559" customFormat="false" ht="14.9" hidden="false" customHeight="true" outlineLevel="0" collapsed="false">
      <c r="A559" s="3" t="str">
        <f aca="false">HYPERLINK("https://www.fabsurplus.com/sdi_catalog/salesItemDetails.do?id=106111")</f>
        <v>https://www.fabsurplus.com/sdi_catalog/salesItemDetails.do?id=106111</v>
      </c>
      <c r="B559" s="3" t="s">
        <v>2079</v>
      </c>
      <c r="C559" s="3" t="s">
        <v>1856</v>
      </c>
      <c r="D559" s="3" t="s">
        <v>2080</v>
      </c>
      <c r="E559" s="3" t="s">
        <v>2081</v>
      </c>
      <c r="F559" s="3" t="s">
        <v>16</v>
      </c>
      <c r="G559" s="3" t="s">
        <v>26</v>
      </c>
      <c r="H559" s="3" t="s">
        <v>27</v>
      </c>
      <c r="I559" s="3"/>
      <c r="J559" s="3" t="s">
        <v>19</v>
      </c>
      <c r="K559" s="3" t="s">
        <v>20</v>
      </c>
      <c r="L559" s="3" t="s">
        <v>2065</v>
      </c>
    </row>
    <row r="560" customFormat="false" ht="14.9" hidden="false" customHeight="true" outlineLevel="0" collapsed="false">
      <c r="A560" s="2" t="str">
        <f aca="false">HYPERLINK("https://www.fabsurplus.com/sdi_catalog/salesItemDetails.do?id=106112")</f>
        <v>https://www.fabsurplus.com/sdi_catalog/salesItemDetails.do?id=106112</v>
      </c>
      <c r="B560" s="2" t="s">
        <v>2082</v>
      </c>
      <c r="C560" s="2" t="s">
        <v>1856</v>
      </c>
      <c r="D560" s="2" t="s">
        <v>2076</v>
      </c>
      <c r="E560" s="2" t="s">
        <v>2083</v>
      </c>
      <c r="F560" s="2" t="s">
        <v>16</v>
      </c>
      <c r="G560" s="2" t="s">
        <v>26</v>
      </c>
      <c r="H560" s="2" t="s">
        <v>27</v>
      </c>
      <c r="I560" s="2"/>
      <c r="J560" s="2" t="s">
        <v>19</v>
      </c>
      <c r="K560" s="2" t="s">
        <v>20</v>
      </c>
      <c r="L560" s="2" t="s">
        <v>2065</v>
      </c>
    </row>
    <row r="561" customFormat="false" ht="14.9" hidden="false" customHeight="true" outlineLevel="0" collapsed="false">
      <c r="A561" s="3" t="str">
        <f aca="false">HYPERLINK("https://www.fabsurplus.com/sdi_catalog/salesItemDetails.do?id=106113")</f>
        <v>https://www.fabsurplus.com/sdi_catalog/salesItemDetails.do?id=106113</v>
      </c>
      <c r="B561" s="3" t="s">
        <v>2084</v>
      </c>
      <c r="C561" s="3" t="s">
        <v>1856</v>
      </c>
      <c r="D561" s="3" t="s">
        <v>2085</v>
      </c>
      <c r="E561" s="3" t="s">
        <v>2086</v>
      </c>
      <c r="F561" s="3" t="s">
        <v>16</v>
      </c>
      <c r="G561" s="3" t="s">
        <v>26</v>
      </c>
      <c r="H561" s="3" t="s">
        <v>27</v>
      </c>
      <c r="I561" s="3"/>
      <c r="J561" s="3" t="s">
        <v>19</v>
      </c>
      <c r="K561" s="3" t="s">
        <v>20</v>
      </c>
      <c r="L561" s="3" t="s">
        <v>2065</v>
      </c>
    </row>
    <row r="562" customFormat="false" ht="14.9" hidden="false" customHeight="true" outlineLevel="0" collapsed="false">
      <c r="A562" s="2" t="str">
        <f aca="false">HYPERLINK("https://www.fabsurplus.com/sdi_catalog/salesItemDetails.do?id=106114")</f>
        <v>https://www.fabsurplus.com/sdi_catalog/salesItemDetails.do?id=106114</v>
      </c>
      <c r="B562" s="2" t="s">
        <v>2087</v>
      </c>
      <c r="C562" s="2" t="s">
        <v>1856</v>
      </c>
      <c r="D562" s="2" t="s">
        <v>2085</v>
      </c>
      <c r="E562" s="2" t="s">
        <v>2086</v>
      </c>
      <c r="F562" s="2" t="s">
        <v>16</v>
      </c>
      <c r="G562" s="2" t="s">
        <v>26</v>
      </c>
      <c r="H562" s="2" t="s">
        <v>27</v>
      </c>
      <c r="I562" s="2"/>
      <c r="J562" s="2" t="s">
        <v>19</v>
      </c>
      <c r="K562" s="2" t="s">
        <v>20</v>
      </c>
      <c r="L562" s="2" t="s">
        <v>2065</v>
      </c>
    </row>
    <row r="563" customFormat="false" ht="14.9" hidden="false" customHeight="true" outlineLevel="0" collapsed="false">
      <c r="A563" s="3" t="str">
        <f aca="false">HYPERLINK("https://www.fabsurplus.com/sdi_catalog/salesItemDetails.do?id=106115")</f>
        <v>https://www.fabsurplus.com/sdi_catalog/salesItemDetails.do?id=106115</v>
      </c>
      <c r="B563" s="3" t="s">
        <v>2088</v>
      </c>
      <c r="C563" s="3" t="s">
        <v>1856</v>
      </c>
      <c r="D563" s="3" t="s">
        <v>2085</v>
      </c>
      <c r="E563" s="3" t="s">
        <v>2086</v>
      </c>
      <c r="F563" s="3" t="s">
        <v>16</v>
      </c>
      <c r="G563" s="3" t="s">
        <v>26</v>
      </c>
      <c r="H563" s="3" t="s">
        <v>27</v>
      </c>
      <c r="I563" s="3"/>
      <c r="J563" s="3" t="s">
        <v>19</v>
      </c>
      <c r="K563" s="3" t="s">
        <v>20</v>
      </c>
      <c r="L563" s="3" t="s">
        <v>2065</v>
      </c>
    </row>
    <row r="564" customFormat="false" ht="14.9" hidden="false" customHeight="true" outlineLevel="0" collapsed="false">
      <c r="A564" s="2" t="str">
        <f aca="false">HYPERLINK("https://www.fabsurplus.com/sdi_catalog/salesItemDetails.do?id=106116")</f>
        <v>https://www.fabsurplus.com/sdi_catalog/salesItemDetails.do?id=106116</v>
      </c>
      <c r="B564" s="2" t="s">
        <v>2089</v>
      </c>
      <c r="C564" s="2" t="s">
        <v>1856</v>
      </c>
      <c r="D564" s="2" t="s">
        <v>2090</v>
      </c>
      <c r="E564" s="2" t="s">
        <v>2091</v>
      </c>
      <c r="F564" s="2" t="s">
        <v>16</v>
      </c>
      <c r="G564" s="2" t="s">
        <v>26</v>
      </c>
      <c r="H564" s="2" t="s">
        <v>27</v>
      </c>
      <c r="I564" s="2"/>
      <c r="J564" s="2" t="s">
        <v>19</v>
      </c>
      <c r="K564" s="2" t="s">
        <v>20</v>
      </c>
      <c r="L564" s="2" t="s">
        <v>2065</v>
      </c>
    </row>
    <row r="565" customFormat="false" ht="14.9" hidden="false" customHeight="true" outlineLevel="0" collapsed="false">
      <c r="A565" s="3" t="str">
        <f aca="false">HYPERLINK("https://www.fabsurplus.com/sdi_catalog/salesItemDetails.do?id=106117")</f>
        <v>https://www.fabsurplus.com/sdi_catalog/salesItemDetails.do?id=106117</v>
      </c>
      <c r="B565" s="3" t="s">
        <v>2092</v>
      </c>
      <c r="C565" s="3" t="s">
        <v>1856</v>
      </c>
      <c r="D565" s="3" t="s">
        <v>2076</v>
      </c>
      <c r="E565" s="3" t="s">
        <v>2093</v>
      </c>
      <c r="F565" s="3" t="s">
        <v>16</v>
      </c>
      <c r="G565" s="3" t="s">
        <v>26</v>
      </c>
      <c r="H565" s="3" t="s">
        <v>27</v>
      </c>
      <c r="I565" s="3"/>
      <c r="J565" s="3" t="s">
        <v>19</v>
      </c>
      <c r="K565" s="3" t="s">
        <v>20</v>
      </c>
      <c r="L565" s="3" t="s">
        <v>2065</v>
      </c>
    </row>
    <row r="566" customFormat="false" ht="14.9" hidden="false" customHeight="true" outlineLevel="0" collapsed="false">
      <c r="A566" s="2" t="str">
        <f aca="false">HYPERLINK("https://www.fabsurplus.com/sdi_catalog/salesItemDetails.do?id=106118")</f>
        <v>https://www.fabsurplus.com/sdi_catalog/salesItemDetails.do?id=106118</v>
      </c>
      <c r="B566" s="2" t="s">
        <v>2094</v>
      </c>
      <c r="C566" s="2" t="s">
        <v>1856</v>
      </c>
      <c r="D566" s="2" t="s">
        <v>2095</v>
      </c>
      <c r="E566" s="2" t="s">
        <v>2096</v>
      </c>
      <c r="F566" s="2" t="s">
        <v>16</v>
      </c>
      <c r="G566" s="2" t="s">
        <v>26</v>
      </c>
      <c r="H566" s="2" t="s">
        <v>27</v>
      </c>
      <c r="I566" s="2"/>
      <c r="J566" s="2" t="s">
        <v>19</v>
      </c>
      <c r="K566" s="2" t="s">
        <v>20</v>
      </c>
      <c r="L566" s="2" t="s">
        <v>2065</v>
      </c>
    </row>
    <row r="567" customFormat="false" ht="14.9" hidden="false" customHeight="true" outlineLevel="0" collapsed="false">
      <c r="A567" s="3" t="str">
        <f aca="false">HYPERLINK("https://www.fabsurplus.com/sdi_catalog/salesItemDetails.do?id=106119")</f>
        <v>https://www.fabsurplus.com/sdi_catalog/salesItemDetails.do?id=106119</v>
      </c>
      <c r="B567" s="3" t="s">
        <v>2097</v>
      </c>
      <c r="C567" s="3" t="s">
        <v>1856</v>
      </c>
      <c r="D567" s="3" t="s">
        <v>2076</v>
      </c>
      <c r="E567" s="3" t="s">
        <v>2083</v>
      </c>
      <c r="F567" s="3" t="s">
        <v>16</v>
      </c>
      <c r="G567" s="3" t="s">
        <v>26</v>
      </c>
      <c r="H567" s="3" t="s">
        <v>27</v>
      </c>
      <c r="I567" s="3"/>
      <c r="J567" s="3" t="s">
        <v>19</v>
      </c>
      <c r="K567" s="3" t="s">
        <v>20</v>
      </c>
      <c r="L567" s="3" t="s">
        <v>2065</v>
      </c>
    </row>
    <row r="568" customFormat="false" ht="14.9" hidden="false" customHeight="true" outlineLevel="0" collapsed="false">
      <c r="A568" s="2" t="str">
        <f aca="false">HYPERLINK("https://www.fabsurplus.com/sdi_catalog/salesItemDetails.do?id=106120")</f>
        <v>https://www.fabsurplus.com/sdi_catalog/salesItemDetails.do?id=106120</v>
      </c>
      <c r="B568" s="2" t="s">
        <v>2098</v>
      </c>
      <c r="C568" s="2" t="s">
        <v>1856</v>
      </c>
      <c r="D568" s="2" t="s">
        <v>2099</v>
      </c>
      <c r="E568" s="2" t="s">
        <v>2100</v>
      </c>
      <c r="F568" s="2" t="s">
        <v>16</v>
      </c>
      <c r="G568" s="2" t="s">
        <v>26</v>
      </c>
      <c r="H568" s="2" t="s">
        <v>27</v>
      </c>
      <c r="I568" s="2"/>
      <c r="J568" s="2" t="s">
        <v>19</v>
      </c>
      <c r="K568" s="2" t="s">
        <v>20</v>
      </c>
      <c r="L568" s="2" t="s">
        <v>2065</v>
      </c>
    </row>
    <row r="569" customFormat="false" ht="14.9" hidden="false" customHeight="true" outlineLevel="0" collapsed="false">
      <c r="A569" s="3" t="str">
        <f aca="false">HYPERLINK("https://www.fabsurplus.com/sdi_catalog/salesItemDetails.do?id=106121")</f>
        <v>https://www.fabsurplus.com/sdi_catalog/salesItemDetails.do?id=106121</v>
      </c>
      <c r="B569" s="3" t="s">
        <v>2101</v>
      </c>
      <c r="C569" s="3" t="s">
        <v>1856</v>
      </c>
      <c r="D569" s="3" t="s">
        <v>2102</v>
      </c>
      <c r="E569" s="3" t="s">
        <v>2103</v>
      </c>
      <c r="F569" s="3" t="s">
        <v>16</v>
      </c>
      <c r="G569" s="3" t="s">
        <v>26</v>
      </c>
      <c r="H569" s="3" t="s">
        <v>27</v>
      </c>
      <c r="I569" s="3"/>
      <c r="J569" s="3" t="s">
        <v>19</v>
      </c>
      <c r="K569" s="3" t="s">
        <v>20</v>
      </c>
      <c r="L569" s="3" t="s">
        <v>2065</v>
      </c>
    </row>
    <row r="570" customFormat="false" ht="14.9" hidden="false" customHeight="true" outlineLevel="0" collapsed="false">
      <c r="A570" s="2" t="str">
        <f aca="false">HYPERLINK("https://www.fabsurplus.com/sdi_catalog/salesItemDetails.do?id=106122")</f>
        <v>https://www.fabsurplus.com/sdi_catalog/salesItemDetails.do?id=106122</v>
      </c>
      <c r="B570" s="2" t="s">
        <v>2104</v>
      </c>
      <c r="C570" s="2" t="s">
        <v>1856</v>
      </c>
      <c r="D570" s="2" t="s">
        <v>2105</v>
      </c>
      <c r="E570" s="2" t="s">
        <v>2106</v>
      </c>
      <c r="F570" s="2" t="s">
        <v>16</v>
      </c>
      <c r="G570" s="2" t="s">
        <v>26</v>
      </c>
      <c r="H570" s="2" t="s">
        <v>27</v>
      </c>
      <c r="I570" s="2"/>
      <c r="J570" s="2" t="s">
        <v>19</v>
      </c>
      <c r="K570" s="2" t="s">
        <v>20</v>
      </c>
      <c r="L570" s="2" t="s">
        <v>2065</v>
      </c>
    </row>
    <row r="571" customFormat="false" ht="14.9" hidden="false" customHeight="true" outlineLevel="0" collapsed="false">
      <c r="A571" s="3" t="str">
        <f aca="false">HYPERLINK("https://www.fabsurplus.com/sdi_catalog/salesItemDetails.do?id=106123")</f>
        <v>https://www.fabsurplus.com/sdi_catalog/salesItemDetails.do?id=106123</v>
      </c>
      <c r="B571" s="3" t="s">
        <v>2107</v>
      </c>
      <c r="C571" s="3" t="s">
        <v>1856</v>
      </c>
      <c r="D571" s="3" t="s">
        <v>2108</v>
      </c>
      <c r="E571" s="3" t="s">
        <v>2109</v>
      </c>
      <c r="F571" s="3" t="s">
        <v>16</v>
      </c>
      <c r="G571" s="3" t="s">
        <v>26</v>
      </c>
      <c r="H571" s="3" t="s">
        <v>27</v>
      </c>
      <c r="I571" s="3"/>
      <c r="J571" s="3" t="s">
        <v>19</v>
      </c>
      <c r="K571" s="3" t="s">
        <v>20</v>
      </c>
      <c r="L571" s="3" t="s">
        <v>2065</v>
      </c>
    </row>
    <row r="572" customFormat="false" ht="14.9" hidden="false" customHeight="true" outlineLevel="0" collapsed="false">
      <c r="A572" s="2" t="str">
        <f aca="false">HYPERLINK("https://www.fabsurplus.com/sdi_catalog/salesItemDetails.do?id=106124")</f>
        <v>https://www.fabsurplus.com/sdi_catalog/salesItemDetails.do?id=106124</v>
      </c>
      <c r="B572" s="2" t="s">
        <v>2110</v>
      </c>
      <c r="C572" s="2" t="s">
        <v>1856</v>
      </c>
      <c r="D572" s="2" t="s">
        <v>2111</v>
      </c>
      <c r="E572" s="2" t="s">
        <v>2112</v>
      </c>
      <c r="F572" s="2" t="s">
        <v>16</v>
      </c>
      <c r="G572" s="2" t="s">
        <v>26</v>
      </c>
      <c r="H572" s="2" t="s">
        <v>27</v>
      </c>
      <c r="I572" s="7" t="n">
        <v>33482</v>
      </c>
      <c r="J572" s="2" t="s">
        <v>19</v>
      </c>
      <c r="K572" s="2" t="s">
        <v>20</v>
      </c>
      <c r="L572" s="6" t="s">
        <v>2113</v>
      </c>
    </row>
    <row r="573" customFormat="false" ht="14.9" hidden="false" customHeight="true" outlineLevel="0" collapsed="false">
      <c r="A573" s="3" t="str">
        <f aca="false">HYPERLINK("https://www.fabsurplus.com/sdi_catalog/salesItemDetails.do?id=106125")</f>
        <v>https://www.fabsurplus.com/sdi_catalog/salesItemDetails.do?id=106125</v>
      </c>
      <c r="B573" s="3" t="s">
        <v>2114</v>
      </c>
      <c r="C573" s="3" t="s">
        <v>1856</v>
      </c>
      <c r="D573" s="3" t="s">
        <v>2115</v>
      </c>
      <c r="E573" s="3" t="s">
        <v>2116</v>
      </c>
      <c r="F573" s="3" t="s">
        <v>16</v>
      </c>
      <c r="G573" s="3" t="s">
        <v>26</v>
      </c>
      <c r="H573" s="3" t="s">
        <v>27</v>
      </c>
      <c r="I573" s="3"/>
      <c r="J573" s="3" t="s">
        <v>19</v>
      </c>
      <c r="K573" s="3" t="s">
        <v>20</v>
      </c>
      <c r="L573" s="3" t="s">
        <v>2065</v>
      </c>
    </row>
    <row r="574" customFormat="false" ht="14.9" hidden="false" customHeight="true" outlineLevel="0" collapsed="false">
      <c r="A574" s="2" t="str">
        <f aca="false">HYPERLINK("https://www.fabsurplus.com/sdi_catalog/salesItemDetails.do?id=106126")</f>
        <v>https://www.fabsurplus.com/sdi_catalog/salesItemDetails.do?id=106126</v>
      </c>
      <c r="B574" s="2" t="s">
        <v>2117</v>
      </c>
      <c r="C574" s="2" t="s">
        <v>1856</v>
      </c>
      <c r="D574" s="2" t="s">
        <v>2118</v>
      </c>
      <c r="E574" s="2" t="s">
        <v>2119</v>
      </c>
      <c r="F574" s="2" t="s">
        <v>16</v>
      </c>
      <c r="G574" s="2" t="s">
        <v>26</v>
      </c>
      <c r="H574" s="2" t="s">
        <v>27</v>
      </c>
      <c r="I574" s="2"/>
      <c r="J574" s="2" t="s">
        <v>19</v>
      </c>
      <c r="K574" s="2" t="s">
        <v>20</v>
      </c>
      <c r="L574" s="2" t="s">
        <v>2065</v>
      </c>
    </row>
    <row r="575" customFormat="false" ht="14.9" hidden="false" customHeight="true" outlineLevel="0" collapsed="false">
      <c r="A575" s="3" t="str">
        <f aca="false">HYPERLINK("https://www.fabsurplus.com/sdi_catalog/salesItemDetails.do?id=106127")</f>
        <v>https://www.fabsurplus.com/sdi_catalog/salesItemDetails.do?id=106127</v>
      </c>
      <c r="B575" s="3" t="s">
        <v>2120</v>
      </c>
      <c r="C575" s="3" t="s">
        <v>1856</v>
      </c>
      <c r="D575" s="3" t="s">
        <v>2121</v>
      </c>
      <c r="E575" s="3" t="s">
        <v>2122</v>
      </c>
      <c r="F575" s="3" t="s">
        <v>16</v>
      </c>
      <c r="G575" s="3" t="s">
        <v>26</v>
      </c>
      <c r="H575" s="3" t="s">
        <v>27</v>
      </c>
      <c r="I575" s="3"/>
      <c r="J575" s="3" t="s">
        <v>19</v>
      </c>
      <c r="K575" s="3" t="s">
        <v>20</v>
      </c>
      <c r="L575" s="3" t="s">
        <v>2065</v>
      </c>
    </row>
    <row r="576" customFormat="false" ht="14.9" hidden="false" customHeight="true" outlineLevel="0" collapsed="false">
      <c r="A576" s="2" t="str">
        <f aca="false">HYPERLINK("https://www.fabsurplus.com/sdi_catalog/salesItemDetails.do?id=106128")</f>
        <v>https://www.fabsurplus.com/sdi_catalog/salesItemDetails.do?id=106128</v>
      </c>
      <c r="B576" s="2" t="s">
        <v>2123</v>
      </c>
      <c r="C576" s="2" t="s">
        <v>1856</v>
      </c>
      <c r="D576" s="2" t="s">
        <v>2118</v>
      </c>
      <c r="E576" s="2" t="s">
        <v>2119</v>
      </c>
      <c r="F576" s="2" t="s">
        <v>16</v>
      </c>
      <c r="G576" s="2" t="s">
        <v>26</v>
      </c>
      <c r="H576" s="2" t="s">
        <v>27</v>
      </c>
      <c r="I576" s="2"/>
      <c r="J576" s="2" t="s">
        <v>19</v>
      </c>
      <c r="K576" s="2" t="s">
        <v>20</v>
      </c>
      <c r="L576" s="2" t="s">
        <v>2065</v>
      </c>
    </row>
    <row r="577" customFormat="false" ht="14.9" hidden="false" customHeight="true" outlineLevel="0" collapsed="false">
      <c r="A577" s="3" t="str">
        <f aca="false">HYPERLINK("https://www.fabsurplus.com/sdi_catalog/salesItemDetails.do?id=106129")</f>
        <v>https://www.fabsurplus.com/sdi_catalog/salesItemDetails.do?id=106129</v>
      </c>
      <c r="B577" s="3" t="s">
        <v>2124</v>
      </c>
      <c r="C577" s="3" t="s">
        <v>1856</v>
      </c>
      <c r="D577" s="3" t="s">
        <v>2125</v>
      </c>
      <c r="E577" s="3" t="s">
        <v>2126</v>
      </c>
      <c r="F577" s="3" t="s">
        <v>16</v>
      </c>
      <c r="G577" s="3" t="s">
        <v>26</v>
      </c>
      <c r="H577" s="3" t="s">
        <v>27</v>
      </c>
      <c r="I577" s="3"/>
      <c r="J577" s="3" t="s">
        <v>19</v>
      </c>
      <c r="K577" s="3" t="s">
        <v>20</v>
      </c>
      <c r="L577" s="3" t="s">
        <v>2065</v>
      </c>
    </row>
    <row r="578" customFormat="false" ht="14.9" hidden="false" customHeight="true" outlineLevel="0" collapsed="false">
      <c r="A578" s="2" t="str">
        <f aca="false">HYPERLINK("https://www.fabsurplus.com/sdi_catalog/salesItemDetails.do?id=106130")</f>
        <v>https://www.fabsurplus.com/sdi_catalog/salesItemDetails.do?id=106130</v>
      </c>
      <c r="B578" s="2" t="s">
        <v>2127</v>
      </c>
      <c r="C578" s="2" t="s">
        <v>1856</v>
      </c>
      <c r="D578" s="2" t="s">
        <v>2128</v>
      </c>
      <c r="E578" s="2" t="s">
        <v>2129</v>
      </c>
      <c r="F578" s="2" t="s">
        <v>16</v>
      </c>
      <c r="G578" s="2" t="s">
        <v>26</v>
      </c>
      <c r="H578" s="2" t="s">
        <v>27</v>
      </c>
      <c r="I578" s="2"/>
      <c r="J578" s="2" t="s">
        <v>19</v>
      </c>
      <c r="K578" s="2" t="s">
        <v>20</v>
      </c>
      <c r="L578" s="2" t="s">
        <v>2065</v>
      </c>
    </row>
    <row r="579" customFormat="false" ht="14.9" hidden="false" customHeight="true" outlineLevel="0" collapsed="false">
      <c r="A579" s="3" t="str">
        <f aca="false">HYPERLINK("https://www.fabsurplus.com/sdi_catalog/salesItemDetails.do?id=106131")</f>
        <v>https://www.fabsurplus.com/sdi_catalog/salesItemDetails.do?id=106131</v>
      </c>
      <c r="B579" s="3" t="s">
        <v>2130</v>
      </c>
      <c r="C579" s="3" t="s">
        <v>1856</v>
      </c>
      <c r="D579" s="3" t="s">
        <v>2131</v>
      </c>
      <c r="E579" s="3" t="s">
        <v>2132</v>
      </c>
      <c r="F579" s="3" t="s">
        <v>16</v>
      </c>
      <c r="G579" s="3" t="s">
        <v>26</v>
      </c>
      <c r="H579" s="3" t="s">
        <v>27</v>
      </c>
      <c r="I579" s="3"/>
      <c r="J579" s="3" t="s">
        <v>19</v>
      </c>
      <c r="K579" s="3" t="s">
        <v>20</v>
      </c>
      <c r="L579" s="3" t="s">
        <v>2065</v>
      </c>
    </row>
    <row r="580" customFormat="false" ht="14.9" hidden="false" customHeight="true" outlineLevel="0" collapsed="false">
      <c r="A580" s="2" t="str">
        <f aca="false">HYPERLINK("https://www.fabsurplus.com/sdi_catalog/salesItemDetails.do?id=106132")</f>
        <v>https://www.fabsurplus.com/sdi_catalog/salesItemDetails.do?id=106132</v>
      </c>
      <c r="B580" s="2" t="s">
        <v>2133</v>
      </c>
      <c r="C580" s="2" t="s">
        <v>1856</v>
      </c>
      <c r="D580" s="2" t="s">
        <v>2134</v>
      </c>
      <c r="E580" s="2" t="s">
        <v>2135</v>
      </c>
      <c r="F580" s="2" t="s">
        <v>16</v>
      </c>
      <c r="G580" s="2" t="s">
        <v>26</v>
      </c>
      <c r="H580" s="2" t="s">
        <v>27</v>
      </c>
      <c r="I580" s="2"/>
      <c r="J580" s="2" t="s">
        <v>19</v>
      </c>
      <c r="K580" s="2" t="s">
        <v>20</v>
      </c>
      <c r="L580" s="2" t="s">
        <v>2065</v>
      </c>
    </row>
    <row r="581" customFormat="false" ht="14.9" hidden="false" customHeight="true" outlineLevel="0" collapsed="false">
      <c r="A581" s="3" t="str">
        <f aca="false">HYPERLINK("https://www.fabsurplus.com/sdi_catalog/salesItemDetails.do?id=106133")</f>
        <v>https://www.fabsurplus.com/sdi_catalog/salesItemDetails.do?id=106133</v>
      </c>
      <c r="B581" s="3" t="s">
        <v>2136</v>
      </c>
      <c r="C581" s="3" t="s">
        <v>1856</v>
      </c>
      <c r="D581" s="3" t="s">
        <v>2137</v>
      </c>
      <c r="E581" s="3" t="s">
        <v>2138</v>
      </c>
      <c r="F581" s="3" t="s">
        <v>16</v>
      </c>
      <c r="G581" s="3" t="s">
        <v>26</v>
      </c>
      <c r="H581" s="3" t="s">
        <v>27</v>
      </c>
      <c r="I581" s="3"/>
      <c r="J581" s="3" t="s">
        <v>19</v>
      </c>
      <c r="K581" s="3" t="s">
        <v>20</v>
      </c>
      <c r="L581" s="3" t="s">
        <v>2065</v>
      </c>
    </row>
    <row r="582" customFormat="false" ht="14.9" hidden="false" customHeight="true" outlineLevel="0" collapsed="false">
      <c r="A582" s="2" t="str">
        <f aca="false">HYPERLINK("https://www.fabsurplus.com/sdi_catalog/salesItemDetails.do?id=106134")</f>
        <v>https://www.fabsurplus.com/sdi_catalog/salesItemDetails.do?id=106134</v>
      </c>
      <c r="B582" s="2" t="s">
        <v>2139</v>
      </c>
      <c r="C582" s="2" t="s">
        <v>1856</v>
      </c>
      <c r="D582" s="2" t="s">
        <v>2140</v>
      </c>
      <c r="E582" s="2" t="s">
        <v>2141</v>
      </c>
      <c r="F582" s="2" t="s">
        <v>16</v>
      </c>
      <c r="G582" s="2" t="s">
        <v>26</v>
      </c>
      <c r="H582" s="2" t="s">
        <v>27</v>
      </c>
      <c r="I582" s="2"/>
      <c r="J582" s="2" t="s">
        <v>19</v>
      </c>
      <c r="K582" s="2" t="s">
        <v>20</v>
      </c>
      <c r="L582" s="2" t="s">
        <v>2065</v>
      </c>
    </row>
    <row r="583" customFormat="false" ht="14.9" hidden="false" customHeight="true" outlineLevel="0" collapsed="false">
      <c r="A583" s="3" t="str">
        <f aca="false">HYPERLINK("https://www.fabsurplus.com/sdi_catalog/salesItemDetails.do?id=106135")</f>
        <v>https://www.fabsurplus.com/sdi_catalog/salesItemDetails.do?id=106135</v>
      </c>
      <c r="B583" s="3" t="s">
        <v>2142</v>
      </c>
      <c r="C583" s="3" t="s">
        <v>1856</v>
      </c>
      <c r="D583" s="3" t="s">
        <v>2143</v>
      </c>
      <c r="E583" s="3" t="s">
        <v>2144</v>
      </c>
      <c r="F583" s="3" t="s">
        <v>47</v>
      </c>
      <c r="G583" s="3" t="s">
        <v>26</v>
      </c>
      <c r="H583" s="3" t="s">
        <v>27</v>
      </c>
      <c r="I583" s="3"/>
      <c r="J583" s="3" t="s">
        <v>19</v>
      </c>
      <c r="K583" s="3" t="s">
        <v>20</v>
      </c>
      <c r="L583" s="5" t="s">
        <v>2145</v>
      </c>
    </row>
    <row r="584" customFormat="false" ht="14.9" hidden="false" customHeight="true" outlineLevel="0" collapsed="false">
      <c r="A584" s="2" t="str">
        <f aca="false">HYPERLINK("https://www.fabsurplus.com/sdi_catalog/salesItemDetails.do?id=106136")</f>
        <v>https://www.fabsurplus.com/sdi_catalog/salesItemDetails.do?id=106136</v>
      </c>
      <c r="B584" s="2" t="s">
        <v>2146</v>
      </c>
      <c r="C584" s="2" t="s">
        <v>1856</v>
      </c>
      <c r="D584" s="2" t="s">
        <v>2147</v>
      </c>
      <c r="E584" s="2" t="s">
        <v>2148</v>
      </c>
      <c r="F584" s="2" t="s">
        <v>47</v>
      </c>
      <c r="G584" s="2" t="s">
        <v>26</v>
      </c>
      <c r="H584" s="2" t="s">
        <v>27</v>
      </c>
      <c r="I584" s="2"/>
      <c r="J584" s="2" t="s">
        <v>19</v>
      </c>
      <c r="K584" s="2" t="s">
        <v>20</v>
      </c>
      <c r="L584" s="6" t="s">
        <v>2149</v>
      </c>
    </row>
    <row r="585" customFormat="false" ht="14.9" hidden="false" customHeight="true" outlineLevel="0" collapsed="false">
      <c r="A585" s="3" t="str">
        <f aca="false">HYPERLINK("https://www.fabsurplus.com/sdi_catalog/salesItemDetails.do?id=106137")</f>
        <v>https://www.fabsurplus.com/sdi_catalog/salesItemDetails.do?id=106137</v>
      </c>
      <c r="B585" s="3" t="s">
        <v>2150</v>
      </c>
      <c r="C585" s="3" t="s">
        <v>1856</v>
      </c>
      <c r="D585" s="3" t="s">
        <v>2151</v>
      </c>
      <c r="E585" s="3" t="s">
        <v>2152</v>
      </c>
      <c r="F585" s="3" t="s">
        <v>16</v>
      </c>
      <c r="G585" s="3" t="s">
        <v>26</v>
      </c>
      <c r="H585" s="3" t="s">
        <v>27</v>
      </c>
      <c r="I585" s="3"/>
      <c r="J585" s="3" t="s">
        <v>19</v>
      </c>
      <c r="K585" s="3" t="s">
        <v>20</v>
      </c>
      <c r="L585" s="5" t="s">
        <v>2153</v>
      </c>
    </row>
    <row r="586" customFormat="false" ht="14.9" hidden="false" customHeight="true" outlineLevel="0" collapsed="false">
      <c r="A586" s="2" t="str">
        <f aca="false">HYPERLINK("https://www.fabsurplus.com/sdi_catalog/salesItemDetails.do?id=106138")</f>
        <v>https://www.fabsurplus.com/sdi_catalog/salesItemDetails.do?id=106138</v>
      </c>
      <c r="B586" s="2" t="s">
        <v>2154</v>
      </c>
      <c r="C586" s="2" t="s">
        <v>1856</v>
      </c>
      <c r="D586" s="2" t="s">
        <v>2155</v>
      </c>
      <c r="E586" s="2" t="s">
        <v>2156</v>
      </c>
      <c r="F586" s="2" t="s">
        <v>16</v>
      </c>
      <c r="G586" s="2" t="s">
        <v>26</v>
      </c>
      <c r="H586" s="2" t="s">
        <v>27</v>
      </c>
      <c r="I586" s="7" t="n">
        <v>33848</v>
      </c>
      <c r="J586" s="2" t="s">
        <v>19</v>
      </c>
      <c r="K586" s="2" t="s">
        <v>20</v>
      </c>
      <c r="L586" s="6" t="s">
        <v>2157</v>
      </c>
    </row>
    <row r="587" customFormat="false" ht="14.9" hidden="false" customHeight="true" outlineLevel="0" collapsed="false">
      <c r="A587" s="3" t="str">
        <f aca="false">HYPERLINK("https://www.fabsurplus.com/sdi_catalog/salesItemDetails.do?id=106140")</f>
        <v>https://www.fabsurplus.com/sdi_catalog/salesItemDetails.do?id=106140</v>
      </c>
      <c r="B587" s="3" t="s">
        <v>2158</v>
      </c>
      <c r="C587" s="3" t="s">
        <v>1856</v>
      </c>
      <c r="D587" s="3" t="s">
        <v>2159</v>
      </c>
      <c r="E587" s="3" t="s">
        <v>2160</v>
      </c>
      <c r="F587" s="3" t="s">
        <v>16</v>
      </c>
      <c r="G587" s="3" t="s">
        <v>26</v>
      </c>
      <c r="H587" s="3" t="s">
        <v>27</v>
      </c>
      <c r="I587" s="3"/>
      <c r="J587" s="3" t="s">
        <v>19</v>
      </c>
      <c r="K587" s="3" t="s">
        <v>20</v>
      </c>
      <c r="L587" s="3" t="s">
        <v>2065</v>
      </c>
    </row>
    <row r="588" customFormat="false" ht="14.9" hidden="false" customHeight="true" outlineLevel="0" collapsed="false">
      <c r="A588" s="2" t="str">
        <f aca="false">HYPERLINK("https://www.fabsurplus.com/sdi_catalog/salesItemDetails.do?id=106141")</f>
        <v>https://www.fabsurplus.com/sdi_catalog/salesItemDetails.do?id=106141</v>
      </c>
      <c r="B588" s="2" t="s">
        <v>2161</v>
      </c>
      <c r="C588" s="2" t="s">
        <v>1856</v>
      </c>
      <c r="D588" s="2" t="s">
        <v>2162</v>
      </c>
      <c r="E588" s="2" t="s">
        <v>2163</v>
      </c>
      <c r="F588" s="2" t="s">
        <v>47</v>
      </c>
      <c r="G588" s="2" t="s">
        <v>26</v>
      </c>
      <c r="H588" s="2" t="s">
        <v>27</v>
      </c>
      <c r="I588" s="2"/>
      <c r="J588" s="2" t="s">
        <v>19</v>
      </c>
      <c r="K588" s="2" t="s">
        <v>20</v>
      </c>
      <c r="L588" s="2" t="s">
        <v>2065</v>
      </c>
    </row>
    <row r="589" customFormat="false" ht="14.9" hidden="false" customHeight="true" outlineLevel="0" collapsed="false">
      <c r="A589" s="3" t="str">
        <f aca="false">HYPERLINK("https://www.fabsurplus.com/sdi_catalog/salesItemDetails.do?id=106142")</f>
        <v>https://www.fabsurplus.com/sdi_catalog/salesItemDetails.do?id=106142</v>
      </c>
      <c r="B589" s="3" t="s">
        <v>2164</v>
      </c>
      <c r="C589" s="3" t="s">
        <v>1856</v>
      </c>
      <c r="D589" s="3" t="s">
        <v>2165</v>
      </c>
      <c r="E589" s="3" t="s">
        <v>2166</v>
      </c>
      <c r="F589" s="3" t="s">
        <v>47</v>
      </c>
      <c r="G589" s="3" t="s">
        <v>26</v>
      </c>
      <c r="H589" s="3" t="s">
        <v>27</v>
      </c>
      <c r="I589" s="3"/>
      <c r="J589" s="3" t="s">
        <v>19</v>
      </c>
      <c r="K589" s="3" t="s">
        <v>20</v>
      </c>
      <c r="L589" s="5" t="s">
        <v>2167</v>
      </c>
    </row>
    <row r="590" customFormat="false" ht="14.9" hidden="false" customHeight="true" outlineLevel="0" collapsed="false">
      <c r="A590" s="2" t="str">
        <f aca="false">HYPERLINK("https://www.fabsurplus.com/sdi_catalog/salesItemDetails.do?id=106146")</f>
        <v>https://www.fabsurplus.com/sdi_catalog/salesItemDetails.do?id=106146</v>
      </c>
      <c r="B590" s="2" t="s">
        <v>2168</v>
      </c>
      <c r="C590" s="2" t="s">
        <v>1856</v>
      </c>
      <c r="D590" s="2" t="s">
        <v>2169</v>
      </c>
      <c r="E590" s="2" t="s">
        <v>2170</v>
      </c>
      <c r="F590" s="2" t="s">
        <v>16</v>
      </c>
      <c r="G590" s="2" t="s">
        <v>17</v>
      </c>
      <c r="H590" s="2" t="s">
        <v>27</v>
      </c>
      <c r="I590" s="7" t="n">
        <v>33725</v>
      </c>
      <c r="J590" s="2" t="s">
        <v>19</v>
      </c>
      <c r="K590" s="2" t="s">
        <v>20</v>
      </c>
      <c r="L590" s="2"/>
    </row>
    <row r="591" customFormat="false" ht="14.9" hidden="false" customHeight="true" outlineLevel="0" collapsed="false">
      <c r="A591" s="3" t="str">
        <f aca="false">HYPERLINK("https://www.fabsurplus.com/sdi_catalog/salesItemDetails.do?id=106189")</f>
        <v>https://www.fabsurplus.com/sdi_catalog/salesItemDetails.do?id=106189</v>
      </c>
      <c r="B591" s="3" t="s">
        <v>2171</v>
      </c>
      <c r="C591" s="3" t="s">
        <v>1856</v>
      </c>
      <c r="D591" s="3" t="s">
        <v>1931</v>
      </c>
      <c r="E591" s="3" t="s">
        <v>2172</v>
      </c>
      <c r="F591" s="3" t="s">
        <v>16</v>
      </c>
      <c r="G591" s="3" t="s">
        <v>26</v>
      </c>
      <c r="H591" s="3" t="s">
        <v>27</v>
      </c>
      <c r="I591" s="4" t="n">
        <v>32752</v>
      </c>
      <c r="J591" s="3" t="s">
        <v>19</v>
      </c>
      <c r="K591" s="3" t="s">
        <v>20</v>
      </c>
      <c r="L591" s="5" t="s">
        <v>2173</v>
      </c>
    </row>
    <row r="592" customFormat="false" ht="14.9" hidden="false" customHeight="true" outlineLevel="0" collapsed="false">
      <c r="A592" s="2" t="str">
        <f aca="false">HYPERLINK("https://www.fabsurplus.com/sdi_catalog/salesItemDetails.do?id=106191")</f>
        <v>https://www.fabsurplus.com/sdi_catalog/salesItemDetails.do?id=106191</v>
      </c>
      <c r="B592" s="2" t="s">
        <v>2174</v>
      </c>
      <c r="C592" s="2" t="s">
        <v>1856</v>
      </c>
      <c r="D592" s="2" t="s">
        <v>2175</v>
      </c>
      <c r="E592" s="2" t="s">
        <v>2176</v>
      </c>
      <c r="F592" s="2" t="s">
        <v>16</v>
      </c>
      <c r="G592" s="2" t="s">
        <v>26</v>
      </c>
      <c r="H592" s="2" t="s">
        <v>18</v>
      </c>
      <c r="I592" s="7" t="n">
        <v>36678</v>
      </c>
      <c r="J592" s="2" t="s">
        <v>19</v>
      </c>
      <c r="K592" s="2" t="s">
        <v>20</v>
      </c>
      <c r="L592" s="2" t="s">
        <v>2177</v>
      </c>
    </row>
    <row r="593" customFormat="false" ht="14.9" hidden="false" customHeight="true" outlineLevel="0" collapsed="false">
      <c r="A593" s="3" t="str">
        <f aca="false">HYPERLINK("https://www.fabsurplus.com/sdi_catalog/salesItemDetails.do?id=108989")</f>
        <v>https://www.fabsurplus.com/sdi_catalog/salesItemDetails.do?id=108989</v>
      </c>
      <c r="B593" s="3" t="s">
        <v>2178</v>
      </c>
      <c r="C593" s="3" t="s">
        <v>1856</v>
      </c>
      <c r="D593" s="3" t="s">
        <v>2179</v>
      </c>
      <c r="E593" s="3" t="s">
        <v>2180</v>
      </c>
      <c r="F593" s="3" t="s">
        <v>16</v>
      </c>
      <c r="G593" s="3" t="s">
        <v>26</v>
      </c>
      <c r="H593" s="3" t="s">
        <v>36</v>
      </c>
      <c r="I593" s="4" t="n">
        <v>35278</v>
      </c>
      <c r="J593" s="3" t="s">
        <v>19</v>
      </c>
      <c r="K593" s="3" t="s">
        <v>20</v>
      </c>
      <c r="L593" s="5" t="s">
        <v>2181</v>
      </c>
    </row>
    <row r="594" customFormat="false" ht="14.9" hidden="false" customHeight="true" outlineLevel="0" collapsed="false">
      <c r="A594" s="2" t="str">
        <f aca="false">HYPERLINK("https://www.fabsurplus.com/sdi_catalog/salesItemDetails.do?id=109075")</f>
        <v>https://www.fabsurplus.com/sdi_catalog/salesItemDetails.do?id=109075</v>
      </c>
      <c r="B594" s="2" t="s">
        <v>2182</v>
      </c>
      <c r="C594" s="2" t="s">
        <v>1856</v>
      </c>
      <c r="D594" s="2" t="s">
        <v>2183</v>
      </c>
      <c r="E594" s="2" t="s">
        <v>2184</v>
      </c>
      <c r="F594" s="2" t="s">
        <v>16</v>
      </c>
      <c r="G594" s="2" t="s">
        <v>17</v>
      </c>
      <c r="H594" s="2" t="s">
        <v>36</v>
      </c>
      <c r="I594" s="7" t="n">
        <v>39387</v>
      </c>
      <c r="J594" s="2" t="s">
        <v>19</v>
      </c>
      <c r="K594" s="2" t="s">
        <v>20</v>
      </c>
      <c r="L594" s="6" t="s">
        <v>2185</v>
      </c>
    </row>
    <row r="595" customFormat="false" ht="14.9" hidden="false" customHeight="true" outlineLevel="0" collapsed="false">
      <c r="A595" s="3" t="str">
        <f aca="false">HYPERLINK("https://www.fabsurplus.com/sdi_catalog/salesItemDetails.do?id=86672")</f>
        <v>https://www.fabsurplus.com/sdi_catalog/salesItemDetails.do?id=86672</v>
      </c>
      <c r="B595" s="3" t="s">
        <v>2186</v>
      </c>
      <c r="C595" s="3" t="s">
        <v>2187</v>
      </c>
      <c r="D595" s="3" t="s">
        <v>2188</v>
      </c>
      <c r="E595" s="3" t="s">
        <v>2189</v>
      </c>
      <c r="F595" s="3" t="s">
        <v>16</v>
      </c>
      <c r="G595" s="3" t="s">
        <v>26</v>
      </c>
      <c r="H595" s="3" t="s">
        <v>27</v>
      </c>
      <c r="I595" s="3"/>
      <c r="J595" s="3" t="s">
        <v>19</v>
      </c>
      <c r="K595" s="3" t="s">
        <v>20</v>
      </c>
      <c r="L595" s="3" t="s">
        <v>2004</v>
      </c>
    </row>
    <row r="596" customFormat="false" ht="14.9" hidden="false" customHeight="true" outlineLevel="0" collapsed="false">
      <c r="A596" s="2" t="str">
        <f aca="false">HYPERLINK("https://www.fabsurplus.com/sdi_catalog/salesItemDetails.do?id=95117")</f>
        <v>https://www.fabsurplus.com/sdi_catalog/salesItemDetails.do?id=95117</v>
      </c>
      <c r="B596" s="2" t="s">
        <v>2190</v>
      </c>
      <c r="C596" s="2" t="s">
        <v>2191</v>
      </c>
      <c r="D596" s="2" t="s">
        <v>2192</v>
      </c>
      <c r="E596" s="2" t="s">
        <v>2193</v>
      </c>
      <c r="F596" s="2" t="s">
        <v>47</v>
      </c>
      <c r="G596" s="2" t="s">
        <v>534</v>
      </c>
      <c r="H596" s="2" t="s">
        <v>27</v>
      </c>
      <c r="I596" s="2"/>
      <c r="J596" s="2" t="s">
        <v>19</v>
      </c>
      <c r="K596" s="2" t="s">
        <v>20</v>
      </c>
      <c r="L596" s="6" t="s">
        <v>2194</v>
      </c>
    </row>
    <row r="597" customFormat="false" ht="14.9" hidden="false" customHeight="true" outlineLevel="0" collapsed="false">
      <c r="A597" s="3" t="str">
        <f aca="false">HYPERLINK("https://www.fabsurplus.com/sdi_catalog/salesItemDetails.do?id=34117")</f>
        <v>https://www.fabsurplus.com/sdi_catalog/salesItemDetails.do?id=34117</v>
      </c>
      <c r="B597" s="3" t="s">
        <v>2195</v>
      </c>
      <c r="C597" s="3" t="s">
        <v>2196</v>
      </c>
      <c r="D597" s="3" t="s">
        <v>1973</v>
      </c>
      <c r="E597" s="3" t="s">
        <v>2197</v>
      </c>
      <c r="F597" s="3" t="s">
        <v>16</v>
      </c>
      <c r="G597" s="3" t="s">
        <v>534</v>
      </c>
      <c r="H597" s="3" t="s">
        <v>27</v>
      </c>
      <c r="I597" s="4" t="n">
        <v>34943</v>
      </c>
      <c r="J597" s="3"/>
      <c r="K597" s="3" t="s">
        <v>20</v>
      </c>
      <c r="L597" s="5" t="s">
        <v>2198</v>
      </c>
    </row>
    <row r="598" customFormat="false" ht="14.9" hidden="false" customHeight="true" outlineLevel="0" collapsed="false">
      <c r="A598" s="2" t="str">
        <f aca="false">HYPERLINK("https://www.fabsurplus.com/sdi_catalog/salesItemDetails.do?id=34126")</f>
        <v>https://www.fabsurplus.com/sdi_catalog/salesItemDetails.do?id=34126</v>
      </c>
      <c r="B598" s="2" t="s">
        <v>2199</v>
      </c>
      <c r="C598" s="2" t="s">
        <v>2200</v>
      </c>
      <c r="D598" s="2" t="s">
        <v>2201</v>
      </c>
      <c r="E598" s="2" t="s">
        <v>2202</v>
      </c>
      <c r="F598" s="2" t="s">
        <v>16</v>
      </c>
      <c r="G598" s="2" t="s">
        <v>534</v>
      </c>
      <c r="H598" s="2" t="s">
        <v>27</v>
      </c>
      <c r="I598" s="2"/>
      <c r="J598" s="2" t="s">
        <v>19</v>
      </c>
      <c r="K598" s="2" t="s">
        <v>20</v>
      </c>
      <c r="L598" s="2"/>
    </row>
    <row r="599" customFormat="false" ht="14.9" hidden="false" customHeight="true" outlineLevel="0" collapsed="false">
      <c r="A599" s="3" t="str">
        <f aca="false">HYPERLINK("https://www.fabsurplus.com/sdi_catalog/salesItemDetails.do?id=34137")</f>
        <v>https://www.fabsurplus.com/sdi_catalog/salesItemDetails.do?id=34137</v>
      </c>
      <c r="B599" s="3" t="s">
        <v>2203</v>
      </c>
      <c r="C599" s="3" t="s">
        <v>2200</v>
      </c>
      <c r="D599" s="3" t="s">
        <v>1940</v>
      </c>
      <c r="E599" s="3" t="s">
        <v>2204</v>
      </c>
      <c r="F599" s="3" t="s">
        <v>16</v>
      </c>
      <c r="G599" s="3" t="s">
        <v>534</v>
      </c>
      <c r="H599" s="3" t="s">
        <v>27</v>
      </c>
      <c r="I599" s="3"/>
      <c r="J599" s="3" t="s">
        <v>19</v>
      </c>
      <c r="K599" s="3" t="s">
        <v>20</v>
      </c>
      <c r="L599" s="5" t="s">
        <v>2205</v>
      </c>
    </row>
    <row r="600" customFormat="false" ht="14.9" hidden="false" customHeight="true" outlineLevel="0" collapsed="false">
      <c r="A600" s="2" t="str">
        <f aca="false">HYPERLINK("https://www.fabsurplus.com/sdi_catalog/salesItemDetails.do?id=83562")</f>
        <v>https://www.fabsurplus.com/sdi_catalog/salesItemDetails.do?id=83562</v>
      </c>
      <c r="B600" s="2" t="s">
        <v>2206</v>
      </c>
      <c r="C600" s="2" t="s">
        <v>2196</v>
      </c>
      <c r="D600" s="2" t="s">
        <v>2207</v>
      </c>
      <c r="E600" s="2" t="s">
        <v>2208</v>
      </c>
      <c r="F600" s="2" t="s">
        <v>16</v>
      </c>
      <c r="G600" s="2" t="s">
        <v>26</v>
      </c>
      <c r="H600" s="2" t="s">
        <v>27</v>
      </c>
      <c r="I600" s="2"/>
      <c r="J600" s="2" t="s">
        <v>19</v>
      </c>
      <c r="K600" s="2" t="s">
        <v>20</v>
      </c>
      <c r="L600" s="2"/>
    </row>
    <row r="601" customFormat="false" ht="14.9" hidden="false" customHeight="true" outlineLevel="0" collapsed="false">
      <c r="A601" s="3" t="str">
        <f aca="false">HYPERLINK("https://www.fabsurplus.com/sdi_catalog/salesItemDetails.do?id=83624")</f>
        <v>https://www.fabsurplus.com/sdi_catalog/salesItemDetails.do?id=83624</v>
      </c>
      <c r="B601" s="3" t="s">
        <v>2209</v>
      </c>
      <c r="C601" s="3" t="s">
        <v>2200</v>
      </c>
      <c r="D601" s="3" t="s">
        <v>1887</v>
      </c>
      <c r="E601" s="3" t="s">
        <v>2210</v>
      </c>
      <c r="F601" s="3" t="s">
        <v>16</v>
      </c>
      <c r="G601" s="3" t="s">
        <v>534</v>
      </c>
      <c r="H601" s="3" t="s">
        <v>346</v>
      </c>
      <c r="I601" s="4" t="n">
        <v>35947</v>
      </c>
      <c r="J601" s="3" t="s">
        <v>19</v>
      </c>
      <c r="K601" s="3" t="s">
        <v>20</v>
      </c>
      <c r="L601" s="5" t="s">
        <v>2211</v>
      </c>
    </row>
    <row r="602" customFormat="false" ht="14.9" hidden="false" customHeight="true" outlineLevel="0" collapsed="false">
      <c r="A602" s="2" t="str">
        <f aca="false">HYPERLINK("https://www.fabsurplus.com/sdi_catalog/salesItemDetails.do?id=21670")</f>
        <v>https://www.fabsurplus.com/sdi_catalog/salesItemDetails.do?id=21670</v>
      </c>
      <c r="B602" s="2" t="s">
        <v>2212</v>
      </c>
      <c r="C602" s="2" t="s">
        <v>2213</v>
      </c>
      <c r="D602" s="2" t="s">
        <v>2214</v>
      </c>
      <c r="E602" s="2" t="s">
        <v>2215</v>
      </c>
      <c r="F602" s="2" t="s">
        <v>16</v>
      </c>
      <c r="G602" s="2" t="s">
        <v>534</v>
      </c>
      <c r="H602" s="2" t="s">
        <v>36</v>
      </c>
      <c r="I602" s="7" t="n">
        <v>35096</v>
      </c>
      <c r="J602" s="2" t="s">
        <v>326</v>
      </c>
      <c r="K602" s="2" t="s">
        <v>20</v>
      </c>
      <c r="L602" s="2" t="s">
        <v>2216</v>
      </c>
    </row>
    <row r="603" customFormat="false" ht="14.9" hidden="false" customHeight="true" outlineLevel="0" collapsed="false">
      <c r="A603" s="3" t="str">
        <f aca="false">HYPERLINK("https://www.fabsurplus.com/sdi_catalog/salesItemDetails.do?id=21671")</f>
        <v>https://www.fabsurplus.com/sdi_catalog/salesItemDetails.do?id=21671</v>
      </c>
      <c r="B603" s="3" t="s">
        <v>2217</v>
      </c>
      <c r="C603" s="3" t="s">
        <v>2213</v>
      </c>
      <c r="D603" s="3" t="s">
        <v>2218</v>
      </c>
      <c r="E603" s="3" t="s">
        <v>2219</v>
      </c>
      <c r="F603" s="3" t="s">
        <v>16</v>
      </c>
      <c r="G603" s="3" t="s">
        <v>534</v>
      </c>
      <c r="H603" s="3" t="s">
        <v>36</v>
      </c>
      <c r="I603" s="4" t="n">
        <v>35096</v>
      </c>
      <c r="J603" s="3" t="s">
        <v>326</v>
      </c>
      <c r="K603" s="3" t="s">
        <v>20</v>
      </c>
      <c r="L603" s="3" t="s">
        <v>2220</v>
      </c>
    </row>
    <row r="604" customFormat="false" ht="14.9" hidden="false" customHeight="true" outlineLevel="0" collapsed="false">
      <c r="A604" s="2" t="str">
        <f aca="false">HYPERLINK("https://www.fabsurplus.com/sdi_catalog/salesItemDetails.do?id=27808")</f>
        <v>https://www.fabsurplus.com/sdi_catalog/salesItemDetails.do?id=27808</v>
      </c>
      <c r="B604" s="2" t="s">
        <v>2221</v>
      </c>
      <c r="C604" s="2" t="s">
        <v>2222</v>
      </c>
      <c r="D604" s="2" t="s">
        <v>2223</v>
      </c>
      <c r="E604" s="2" t="s">
        <v>2224</v>
      </c>
      <c r="F604" s="2" t="s">
        <v>16</v>
      </c>
      <c r="G604" s="2" t="s">
        <v>26</v>
      </c>
      <c r="H604" s="2" t="s">
        <v>27</v>
      </c>
      <c r="I604" s="2"/>
      <c r="J604" s="2" t="s">
        <v>19</v>
      </c>
      <c r="K604" s="2" t="s">
        <v>20</v>
      </c>
      <c r="L604" s="6" t="s">
        <v>2225</v>
      </c>
    </row>
    <row r="605" customFormat="false" ht="14.9" hidden="false" customHeight="true" outlineLevel="0" collapsed="false">
      <c r="A605" s="3" t="str">
        <f aca="false">HYPERLINK("https://www.fabsurplus.com/sdi_catalog/salesItemDetails.do?id=31612")</f>
        <v>https://www.fabsurplus.com/sdi_catalog/salesItemDetails.do?id=31612</v>
      </c>
      <c r="B605" s="3" t="s">
        <v>2226</v>
      </c>
      <c r="C605" s="3" t="s">
        <v>2222</v>
      </c>
      <c r="D605" s="3" t="s">
        <v>1883</v>
      </c>
      <c r="E605" s="3" t="s">
        <v>2227</v>
      </c>
      <c r="F605" s="3" t="s">
        <v>42</v>
      </c>
      <c r="G605" s="3"/>
      <c r="H605" s="3" t="s">
        <v>27</v>
      </c>
      <c r="I605" s="3"/>
      <c r="J605" s="3" t="s">
        <v>19</v>
      </c>
      <c r="K605" s="3"/>
      <c r="L605" s="3" t="s">
        <v>2228</v>
      </c>
    </row>
    <row r="606" customFormat="false" ht="14.9" hidden="false" customHeight="true" outlineLevel="0" collapsed="false">
      <c r="A606" s="2" t="str">
        <f aca="false">HYPERLINK("https://www.fabsurplus.com/sdi_catalog/salesItemDetails.do?id=32230")</f>
        <v>https://www.fabsurplus.com/sdi_catalog/salesItemDetails.do?id=32230</v>
      </c>
      <c r="B606" s="2" t="s">
        <v>2229</v>
      </c>
      <c r="C606" s="2" t="s">
        <v>2222</v>
      </c>
      <c r="D606" s="2" t="s">
        <v>2230</v>
      </c>
      <c r="E606" s="2" t="s">
        <v>2231</v>
      </c>
      <c r="F606" s="2" t="s">
        <v>16</v>
      </c>
      <c r="G606" s="2" t="s">
        <v>1015</v>
      </c>
      <c r="H606" s="2" t="s">
        <v>27</v>
      </c>
      <c r="I606" s="2"/>
      <c r="J606" s="2" t="s">
        <v>19</v>
      </c>
      <c r="K606" s="2" t="s">
        <v>20</v>
      </c>
      <c r="L606" s="6" t="s">
        <v>2232</v>
      </c>
    </row>
    <row r="607" customFormat="false" ht="14.9" hidden="false" customHeight="true" outlineLevel="0" collapsed="false">
      <c r="A607" s="3" t="str">
        <f aca="false">HYPERLINK("https://www.fabsurplus.com/sdi_catalog/salesItemDetails.do?id=32231")</f>
        <v>https://www.fabsurplus.com/sdi_catalog/salesItemDetails.do?id=32231</v>
      </c>
      <c r="B607" s="3" t="s">
        <v>2233</v>
      </c>
      <c r="C607" s="3" t="s">
        <v>2222</v>
      </c>
      <c r="D607" s="3" t="s">
        <v>2234</v>
      </c>
      <c r="E607" s="3" t="s">
        <v>2234</v>
      </c>
      <c r="F607" s="3" t="s">
        <v>16</v>
      </c>
      <c r="G607" s="3" t="s">
        <v>1015</v>
      </c>
      <c r="H607" s="3" t="s">
        <v>27</v>
      </c>
      <c r="I607" s="3"/>
      <c r="J607" s="3" t="s">
        <v>19</v>
      </c>
      <c r="K607" s="3" t="s">
        <v>20</v>
      </c>
      <c r="L607" s="5" t="s">
        <v>2235</v>
      </c>
    </row>
    <row r="608" customFormat="false" ht="14.9" hidden="false" customHeight="true" outlineLevel="0" collapsed="false">
      <c r="A608" s="2" t="str">
        <f aca="false">HYPERLINK("https://www.fabsurplus.com/sdi_catalog/salesItemDetails.do?id=32232")</f>
        <v>https://www.fabsurplus.com/sdi_catalog/salesItemDetails.do?id=32232</v>
      </c>
      <c r="B608" s="2" t="s">
        <v>2236</v>
      </c>
      <c r="C608" s="2" t="s">
        <v>2222</v>
      </c>
      <c r="D608" s="2" t="s">
        <v>2237</v>
      </c>
      <c r="E608" s="2" t="s">
        <v>2238</v>
      </c>
      <c r="F608" s="2" t="s">
        <v>16</v>
      </c>
      <c r="G608" s="2" t="s">
        <v>1015</v>
      </c>
      <c r="H608" s="2" t="s">
        <v>27</v>
      </c>
      <c r="I608" s="2"/>
      <c r="J608" s="2" t="s">
        <v>19</v>
      </c>
      <c r="K608" s="2" t="s">
        <v>20</v>
      </c>
      <c r="L608" s="6" t="s">
        <v>2239</v>
      </c>
    </row>
    <row r="609" customFormat="false" ht="14.9" hidden="false" customHeight="true" outlineLevel="0" collapsed="false">
      <c r="A609" s="3" t="str">
        <f aca="false">HYPERLINK("https://www.fabsurplus.com/sdi_catalog/salesItemDetails.do?id=32233")</f>
        <v>https://www.fabsurplus.com/sdi_catalog/salesItemDetails.do?id=32233</v>
      </c>
      <c r="B609" s="3" t="s">
        <v>2240</v>
      </c>
      <c r="C609" s="3" t="s">
        <v>2222</v>
      </c>
      <c r="D609" s="3" t="s">
        <v>2241</v>
      </c>
      <c r="E609" s="3" t="s">
        <v>2238</v>
      </c>
      <c r="F609" s="3" t="s">
        <v>16</v>
      </c>
      <c r="G609" s="3" t="s">
        <v>1015</v>
      </c>
      <c r="H609" s="3" t="s">
        <v>27</v>
      </c>
      <c r="I609" s="3"/>
      <c r="J609" s="3" t="s">
        <v>19</v>
      </c>
      <c r="K609" s="3" t="s">
        <v>20</v>
      </c>
      <c r="L609" s="5" t="s">
        <v>2242</v>
      </c>
    </row>
    <row r="610" customFormat="false" ht="14.9" hidden="false" customHeight="true" outlineLevel="0" collapsed="false">
      <c r="A610" s="2" t="str">
        <f aca="false">HYPERLINK("https://www.fabsurplus.com/sdi_catalog/salesItemDetails.do?id=34140")</f>
        <v>https://www.fabsurplus.com/sdi_catalog/salesItemDetails.do?id=34140</v>
      </c>
      <c r="B610" s="2" t="s">
        <v>2243</v>
      </c>
      <c r="C610" s="2" t="s">
        <v>2222</v>
      </c>
      <c r="D610" s="2" t="s">
        <v>2244</v>
      </c>
      <c r="E610" s="2" t="s">
        <v>2245</v>
      </c>
      <c r="F610" s="2" t="s">
        <v>16</v>
      </c>
      <c r="G610" s="2"/>
      <c r="H610" s="2" t="s">
        <v>27</v>
      </c>
      <c r="I610" s="2"/>
      <c r="J610" s="2" t="s">
        <v>19</v>
      </c>
      <c r="K610" s="2" t="s">
        <v>20</v>
      </c>
      <c r="L610" s="6" t="s">
        <v>2246</v>
      </c>
    </row>
    <row r="611" customFormat="false" ht="14.9" hidden="false" customHeight="true" outlineLevel="0" collapsed="false">
      <c r="A611" s="3" t="str">
        <f aca="false">HYPERLINK("https://www.fabsurplus.com/sdi_catalog/salesItemDetails.do?id=83555")</f>
        <v>https://www.fabsurplus.com/sdi_catalog/salesItemDetails.do?id=83555</v>
      </c>
      <c r="B611" s="3" t="s">
        <v>2247</v>
      </c>
      <c r="C611" s="3" t="s">
        <v>2222</v>
      </c>
      <c r="D611" s="3" t="s">
        <v>2248</v>
      </c>
      <c r="E611" s="3" t="s">
        <v>2249</v>
      </c>
      <c r="F611" s="3" t="s">
        <v>47</v>
      </c>
      <c r="G611" s="3"/>
      <c r="H611" s="3" t="s">
        <v>27</v>
      </c>
      <c r="I611" s="3"/>
      <c r="J611" s="3" t="s">
        <v>19</v>
      </c>
      <c r="K611" s="3" t="s">
        <v>20</v>
      </c>
      <c r="L611" s="5" t="s">
        <v>2250</v>
      </c>
    </row>
    <row r="612" customFormat="false" ht="14.9" hidden="false" customHeight="true" outlineLevel="0" collapsed="false">
      <c r="A612" s="2" t="str">
        <f aca="false">HYPERLINK("https://www.fabsurplus.com/sdi_catalog/salesItemDetails.do?id=83572")</f>
        <v>https://www.fabsurplus.com/sdi_catalog/salesItemDetails.do?id=83572</v>
      </c>
      <c r="B612" s="2" t="s">
        <v>2251</v>
      </c>
      <c r="C612" s="2" t="s">
        <v>2222</v>
      </c>
      <c r="D612" s="2" t="s">
        <v>1875</v>
      </c>
      <c r="E612" s="2" t="s">
        <v>2252</v>
      </c>
      <c r="F612" s="2" t="s">
        <v>16</v>
      </c>
      <c r="G612" s="2" t="s">
        <v>534</v>
      </c>
      <c r="H612" s="2" t="s">
        <v>27</v>
      </c>
      <c r="I612" s="7" t="n">
        <v>35462</v>
      </c>
      <c r="J612" s="2" t="s">
        <v>19</v>
      </c>
      <c r="K612" s="2" t="s">
        <v>20</v>
      </c>
      <c r="L612" s="6" t="s">
        <v>2253</v>
      </c>
    </row>
    <row r="613" customFormat="false" ht="14.9" hidden="false" customHeight="true" outlineLevel="0" collapsed="false">
      <c r="A613" s="3" t="str">
        <f aca="false">HYPERLINK("https://www.fabsurplus.com/sdi_catalog/salesItemDetails.do?id=83574")</f>
        <v>https://www.fabsurplus.com/sdi_catalog/salesItemDetails.do?id=83574</v>
      </c>
      <c r="B613" s="3" t="s">
        <v>2254</v>
      </c>
      <c r="C613" s="3" t="s">
        <v>2222</v>
      </c>
      <c r="D613" s="3" t="s">
        <v>1875</v>
      </c>
      <c r="E613" s="3" t="s">
        <v>2252</v>
      </c>
      <c r="F613" s="3" t="s">
        <v>16</v>
      </c>
      <c r="G613" s="3" t="s">
        <v>2255</v>
      </c>
      <c r="H613" s="3" t="s">
        <v>27</v>
      </c>
      <c r="I613" s="4" t="n">
        <v>35462</v>
      </c>
      <c r="J613" s="3" t="s">
        <v>19</v>
      </c>
      <c r="K613" s="3" t="s">
        <v>20</v>
      </c>
      <c r="L613" s="5" t="s">
        <v>2256</v>
      </c>
    </row>
    <row r="614" customFormat="false" ht="14.9" hidden="false" customHeight="true" outlineLevel="0" collapsed="false">
      <c r="A614" s="2" t="str">
        <f aca="false">HYPERLINK("https://www.fabsurplus.com/sdi_catalog/salesItemDetails.do?id=83577")</f>
        <v>https://www.fabsurplus.com/sdi_catalog/salesItemDetails.do?id=83577</v>
      </c>
      <c r="B614" s="2" t="s">
        <v>2257</v>
      </c>
      <c r="C614" s="2" t="s">
        <v>2222</v>
      </c>
      <c r="D614" s="2" t="s">
        <v>2258</v>
      </c>
      <c r="E614" s="2" t="s">
        <v>2259</v>
      </c>
      <c r="F614" s="2" t="s">
        <v>16</v>
      </c>
      <c r="G614" s="2" t="s">
        <v>2260</v>
      </c>
      <c r="H614" s="2" t="s">
        <v>27</v>
      </c>
      <c r="I614" s="7" t="n">
        <v>36039</v>
      </c>
      <c r="J614" s="2" t="s">
        <v>19</v>
      </c>
      <c r="K614" s="2" t="s">
        <v>20</v>
      </c>
      <c r="L614" s="6" t="s">
        <v>2261</v>
      </c>
    </row>
    <row r="615" customFormat="false" ht="14.9" hidden="false" customHeight="true" outlineLevel="0" collapsed="false">
      <c r="A615" s="3" t="str">
        <f aca="false">HYPERLINK("https://www.fabsurplus.com/sdi_catalog/salesItemDetails.do?id=83581")</f>
        <v>https://www.fabsurplus.com/sdi_catalog/salesItemDetails.do?id=83581</v>
      </c>
      <c r="B615" s="3" t="s">
        <v>2262</v>
      </c>
      <c r="C615" s="3" t="s">
        <v>2222</v>
      </c>
      <c r="D615" s="3" t="s">
        <v>2263</v>
      </c>
      <c r="E615" s="3" t="s">
        <v>2264</v>
      </c>
      <c r="F615" s="3" t="s">
        <v>16</v>
      </c>
      <c r="G615" s="3" t="s">
        <v>2265</v>
      </c>
      <c r="H615" s="3" t="s">
        <v>27</v>
      </c>
      <c r="I615" s="4" t="n">
        <v>35462</v>
      </c>
      <c r="J615" s="3" t="s">
        <v>19</v>
      </c>
      <c r="K615" s="3" t="s">
        <v>20</v>
      </c>
      <c r="L615" s="5" t="s">
        <v>2266</v>
      </c>
    </row>
    <row r="616" customFormat="false" ht="14.9" hidden="false" customHeight="true" outlineLevel="0" collapsed="false">
      <c r="A616" s="2" t="str">
        <f aca="false">HYPERLINK("https://www.fabsurplus.com/sdi_catalog/salesItemDetails.do?id=83614")</f>
        <v>https://www.fabsurplus.com/sdi_catalog/salesItemDetails.do?id=83614</v>
      </c>
      <c r="B616" s="2" t="s">
        <v>2267</v>
      </c>
      <c r="C616" s="2" t="s">
        <v>2222</v>
      </c>
      <c r="D616" s="2" t="s">
        <v>2268</v>
      </c>
      <c r="E616" s="2" t="s">
        <v>2269</v>
      </c>
      <c r="F616" s="2" t="s">
        <v>16</v>
      </c>
      <c r="G616" s="2" t="s">
        <v>534</v>
      </c>
      <c r="H616" s="2" t="s">
        <v>36</v>
      </c>
      <c r="I616" s="2"/>
      <c r="J616" s="2" t="s">
        <v>19</v>
      </c>
      <c r="K616" s="2" t="s">
        <v>20</v>
      </c>
      <c r="L616" s="6" t="s">
        <v>2270</v>
      </c>
    </row>
    <row r="617" customFormat="false" ht="14.9" hidden="false" customHeight="true" outlineLevel="0" collapsed="false">
      <c r="A617" s="3" t="str">
        <f aca="false">HYPERLINK("https://www.fabsurplus.com/sdi_catalog/salesItemDetails.do?id=83895")</f>
        <v>https://www.fabsurplus.com/sdi_catalog/salesItemDetails.do?id=83895</v>
      </c>
      <c r="B617" s="3" t="s">
        <v>2271</v>
      </c>
      <c r="C617" s="3" t="s">
        <v>2222</v>
      </c>
      <c r="D617" s="3" t="s">
        <v>2207</v>
      </c>
      <c r="E617" s="3" t="s">
        <v>2272</v>
      </c>
      <c r="F617" s="3" t="s">
        <v>16</v>
      </c>
      <c r="G617" s="3" t="s">
        <v>534</v>
      </c>
      <c r="H617" s="3" t="s">
        <v>27</v>
      </c>
      <c r="I617" s="4" t="n">
        <v>33755.9166666667</v>
      </c>
      <c r="J617" s="3" t="s">
        <v>19</v>
      </c>
      <c r="K617" s="3" t="s">
        <v>20</v>
      </c>
      <c r="L617" s="5" t="s">
        <v>2273</v>
      </c>
    </row>
    <row r="618" customFormat="false" ht="14.9" hidden="false" customHeight="true" outlineLevel="0" collapsed="false">
      <c r="A618" s="2" t="str">
        <f aca="false">HYPERLINK("https://www.fabsurplus.com/sdi_catalog/salesItemDetails.do?id=83898")</f>
        <v>https://www.fabsurplus.com/sdi_catalog/salesItemDetails.do?id=83898</v>
      </c>
      <c r="B618" s="2" t="s">
        <v>2274</v>
      </c>
      <c r="C618" s="2" t="s">
        <v>2222</v>
      </c>
      <c r="D618" s="2" t="s">
        <v>2207</v>
      </c>
      <c r="E618" s="2" t="s">
        <v>2275</v>
      </c>
      <c r="F618" s="2" t="s">
        <v>16</v>
      </c>
      <c r="G618" s="2" t="s">
        <v>534</v>
      </c>
      <c r="H618" s="2" t="s">
        <v>27</v>
      </c>
      <c r="I618" s="2"/>
      <c r="J618" s="2" t="s">
        <v>19</v>
      </c>
      <c r="K618" s="2" t="s">
        <v>20</v>
      </c>
      <c r="L618" s="6" t="s">
        <v>2276</v>
      </c>
    </row>
    <row r="619" customFormat="false" ht="14.9" hidden="false" customHeight="true" outlineLevel="0" collapsed="false">
      <c r="A619" s="3" t="str">
        <f aca="false">HYPERLINK("https://www.fabsurplus.com/sdi_catalog/salesItemDetails.do?id=83899")</f>
        <v>https://www.fabsurplus.com/sdi_catalog/salesItemDetails.do?id=83899</v>
      </c>
      <c r="B619" s="3" t="s">
        <v>2277</v>
      </c>
      <c r="C619" s="3" t="s">
        <v>2222</v>
      </c>
      <c r="D619" s="3" t="s">
        <v>2207</v>
      </c>
      <c r="E619" s="3" t="s">
        <v>2278</v>
      </c>
      <c r="F619" s="3" t="s">
        <v>47</v>
      </c>
      <c r="G619" s="3" t="s">
        <v>534</v>
      </c>
      <c r="H619" s="3" t="s">
        <v>36</v>
      </c>
      <c r="I619" s="3"/>
      <c r="J619" s="3" t="s">
        <v>19</v>
      </c>
      <c r="K619" s="3" t="s">
        <v>20</v>
      </c>
      <c r="L619" s="5" t="s">
        <v>2279</v>
      </c>
    </row>
    <row r="620" customFormat="false" ht="14.9" hidden="false" customHeight="true" outlineLevel="0" collapsed="false">
      <c r="A620" s="2" t="str">
        <f aca="false">HYPERLINK("https://www.fabsurplus.com/sdi_catalog/salesItemDetails.do?id=83900")</f>
        <v>https://www.fabsurplus.com/sdi_catalog/salesItemDetails.do?id=83900</v>
      </c>
      <c r="B620" s="2" t="s">
        <v>2280</v>
      </c>
      <c r="C620" s="2" t="s">
        <v>2222</v>
      </c>
      <c r="D620" s="2" t="s">
        <v>1973</v>
      </c>
      <c r="E620" s="2" t="s">
        <v>2281</v>
      </c>
      <c r="F620" s="2" t="s">
        <v>16</v>
      </c>
      <c r="G620" s="2" t="s">
        <v>534</v>
      </c>
      <c r="H620" s="2" t="s">
        <v>27</v>
      </c>
      <c r="I620" s="2"/>
      <c r="J620" s="2" t="s">
        <v>19</v>
      </c>
      <c r="K620" s="2" t="s">
        <v>20</v>
      </c>
      <c r="L620" s="6" t="s">
        <v>2282</v>
      </c>
    </row>
    <row r="621" customFormat="false" ht="14.9" hidden="false" customHeight="true" outlineLevel="0" collapsed="false">
      <c r="A621" s="3" t="str">
        <f aca="false">HYPERLINK("https://www.fabsurplus.com/sdi_catalog/salesItemDetails.do?id=27801")</f>
        <v>https://www.fabsurplus.com/sdi_catalog/salesItemDetails.do?id=27801</v>
      </c>
      <c r="B621" s="3" t="s">
        <v>2283</v>
      </c>
      <c r="C621" s="3" t="s">
        <v>2284</v>
      </c>
      <c r="D621" s="3" t="s">
        <v>2285</v>
      </c>
      <c r="E621" s="3" t="s">
        <v>2286</v>
      </c>
      <c r="F621" s="3" t="s">
        <v>42</v>
      </c>
      <c r="G621" s="3" t="s">
        <v>534</v>
      </c>
      <c r="H621" s="3" t="s">
        <v>36</v>
      </c>
      <c r="I621" s="3"/>
      <c r="J621" s="3" t="s">
        <v>19</v>
      </c>
      <c r="K621" s="3" t="s">
        <v>20</v>
      </c>
      <c r="L621" s="3" t="s">
        <v>2287</v>
      </c>
    </row>
    <row r="622" customFormat="false" ht="14.9" hidden="false" customHeight="true" outlineLevel="0" collapsed="false">
      <c r="A622" s="2" t="str">
        <f aca="false">HYPERLINK("https://www.fabsurplus.com/sdi_catalog/salesItemDetails.do?id=34149")</f>
        <v>https://www.fabsurplus.com/sdi_catalog/salesItemDetails.do?id=34149</v>
      </c>
      <c r="B622" s="2" t="s">
        <v>2288</v>
      </c>
      <c r="C622" s="2" t="s">
        <v>2289</v>
      </c>
      <c r="D622" s="2" t="s">
        <v>2290</v>
      </c>
      <c r="E622" s="2" t="s">
        <v>2291</v>
      </c>
      <c r="F622" s="2" t="s">
        <v>16</v>
      </c>
      <c r="G622" s="2" t="s">
        <v>17</v>
      </c>
      <c r="H622" s="2" t="s">
        <v>27</v>
      </c>
      <c r="I622" s="2"/>
      <c r="J622" s="2"/>
      <c r="K622" s="2"/>
      <c r="L622" s="2"/>
    </row>
    <row r="623" customFormat="false" ht="14.9" hidden="false" customHeight="true" outlineLevel="0" collapsed="false">
      <c r="A623" s="3" t="str">
        <f aca="false">HYPERLINK("https://www.fabsurplus.com/sdi_catalog/salesItemDetails.do?id=34116")</f>
        <v>https://www.fabsurplus.com/sdi_catalog/salesItemDetails.do?id=34116</v>
      </c>
      <c r="B623" s="3" t="s">
        <v>2292</v>
      </c>
      <c r="C623" s="3" t="s">
        <v>2293</v>
      </c>
      <c r="D623" s="3" t="s">
        <v>2294</v>
      </c>
      <c r="E623" s="3" t="s">
        <v>2295</v>
      </c>
      <c r="F623" s="3" t="s">
        <v>16</v>
      </c>
      <c r="G623" s="3" t="s">
        <v>534</v>
      </c>
      <c r="H623" s="3" t="s">
        <v>27</v>
      </c>
      <c r="I623" s="3"/>
      <c r="J623" s="3" t="s">
        <v>19</v>
      </c>
      <c r="K623" s="3" t="s">
        <v>20</v>
      </c>
      <c r="L623" s="5" t="s">
        <v>2296</v>
      </c>
    </row>
    <row r="624" customFormat="false" ht="14.9" hidden="false" customHeight="true" outlineLevel="0" collapsed="false">
      <c r="A624" s="2" t="str">
        <f aca="false">HYPERLINK("https://www.fabsurplus.com/sdi_catalog/salesItemDetails.do?id=84411")</f>
        <v>https://www.fabsurplus.com/sdi_catalog/salesItemDetails.do?id=84411</v>
      </c>
      <c r="B624" s="2" t="s">
        <v>2297</v>
      </c>
      <c r="C624" s="2" t="s">
        <v>2298</v>
      </c>
      <c r="D624" s="2" t="s">
        <v>2207</v>
      </c>
      <c r="E624" s="2" t="s">
        <v>2299</v>
      </c>
      <c r="F624" s="2" t="s">
        <v>16</v>
      </c>
      <c r="G624" s="2" t="s">
        <v>534</v>
      </c>
      <c r="H624" s="2" t="s">
        <v>27</v>
      </c>
      <c r="I624" s="7" t="n">
        <v>34850.9166666667</v>
      </c>
      <c r="J624" s="2" t="s">
        <v>19</v>
      </c>
      <c r="K624" s="2" t="s">
        <v>20</v>
      </c>
      <c r="L624" s="6" t="s">
        <v>2300</v>
      </c>
    </row>
    <row r="625" customFormat="false" ht="14.9" hidden="false" customHeight="true" outlineLevel="0" collapsed="false">
      <c r="A625" s="3" t="str">
        <f aca="false">HYPERLINK("https://www.fabsurplus.com/sdi_catalog/salesItemDetails.do?id=1691")</f>
        <v>https://www.fabsurplus.com/sdi_catalog/salesItemDetails.do?id=1691</v>
      </c>
      <c r="B625" s="3" t="s">
        <v>2301</v>
      </c>
      <c r="C625" s="3" t="s">
        <v>2302</v>
      </c>
      <c r="D625" s="3" t="s">
        <v>2303</v>
      </c>
      <c r="E625" s="3" t="s">
        <v>2304</v>
      </c>
      <c r="F625" s="3" t="s">
        <v>16</v>
      </c>
      <c r="G625" s="3" t="s">
        <v>2305</v>
      </c>
      <c r="H625" s="3" t="s">
        <v>27</v>
      </c>
      <c r="I625" s="4" t="n">
        <v>33573</v>
      </c>
      <c r="J625" s="3" t="s">
        <v>326</v>
      </c>
      <c r="K625" s="3" t="s">
        <v>20</v>
      </c>
      <c r="L625" s="5" t="s">
        <v>2306</v>
      </c>
    </row>
    <row r="626" customFormat="false" ht="14.9" hidden="false" customHeight="true" outlineLevel="0" collapsed="false">
      <c r="A626" s="2" t="str">
        <f aca="false">HYPERLINK("https://www.fabsurplus.com/sdi_catalog/salesItemDetails.do?id=4958")</f>
        <v>https://www.fabsurplus.com/sdi_catalog/salesItemDetails.do?id=4958</v>
      </c>
      <c r="B626" s="2" t="s">
        <v>2307</v>
      </c>
      <c r="C626" s="2" t="s">
        <v>2308</v>
      </c>
      <c r="D626" s="2" t="s">
        <v>2309</v>
      </c>
      <c r="E626" s="2" t="s">
        <v>2310</v>
      </c>
      <c r="F626" s="2" t="s">
        <v>16</v>
      </c>
      <c r="G626" s="2" t="s">
        <v>361</v>
      </c>
      <c r="H626" s="2" t="s">
        <v>36</v>
      </c>
      <c r="I626" s="2"/>
      <c r="J626" s="2" t="s">
        <v>19</v>
      </c>
      <c r="K626" s="2" t="s">
        <v>20</v>
      </c>
      <c r="L626" s="6" t="s">
        <v>2311</v>
      </c>
    </row>
    <row r="627" customFormat="false" ht="14.9" hidden="false" customHeight="true" outlineLevel="0" collapsed="false">
      <c r="A627" s="3" t="str">
        <f aca="false">HYPERLINK("https://www.fabsurplus.com/sdi_catalog/salesItemDetails.do?id=4959")</f>
        <v>https://www.fabsurplus.com/sdi_catalog/salesItemDetails.do?id=4959</v>
      </c>
      <c r="B627" s="3" t="s">
        <v>2312</v>
      </c>
      <c r="C627" s="3" t="s">
        <v>2308</v>
      </c>
      <c r="D627" s="3" t="s">
        <v>2313</v>
      </c>
      <c r="E627" s="3" t="s">
        <v>2314</v>
      </c>
      <c r="F627" s="3" t="s">
        <v>16</v>
      </c>
      <c r="G627" s="3" t="s">
        <v>61</v>
      </c>
      <c r="H627" s="3" t="s">
        <v>27</v>
      </c>
      <c r="I627" s="3"/>
      <c r="J627" s="3" t="s">
        <v>19</v>
      </c>
      <c r="K627" s="3" t="s">
        <v>20</v>
      </c>
      <c r="L627" s="3" t="s">
        <v>2315</v>
      </c>
    </row>
    <row r="628" customFormat="false" ht="14.9" hidden="false" customHeight="true" outlineLevel="0" collapsed="false">
      <c r="A628" s="2" t="str">
        <f aca="false">HYPERLINK("https://www.fabsurplus.com/sdi_catalog/salesItemDetails.do?id=18598")</f>
        <v>https://www.fabsurplus.com/sdi_catalog/salesItemDetails.do?id=18598</v>
      </c>
      <c r="B628" s="2" t="s">
        <v>2316</v>
      </c>
      <c r="C628" s="2" t="s">
        <v>2302</v>
      </c>
      <c r="D628" s="2" t="s">
        <v>2317</v>
      </c>
      <c r="E628" s="2" t="s">
        <v>2318</v>
      </c>
      <c r="F628" s="2" t="s">
        <v>16</v>
      </c>
      <c r="G628" s="2" t="s">
        <v>429</v>
      </c>
      <c r="H628" s="2" t="s">
        <v>36</v>
      </c>
      <c r="I628" s="7" t="n">
        <v>33208</v>
      </c>
      <c r="J628" s="2" t="s">
        <v>19</v>
      </c>
      <c r="K628" s="2" t="s">
        <v>20</v>
      </c>
      <c r="L628" s="6" t="s">
        <v>2319</v>
      </c>
    </row>
    <row r="629" customFormat="false" ht="14.9" hidden="false" customHeight="true" outlineLevel="0" collapsed="false">
      <c r="A629" s="3" t="str">
        <f aca="false">HYPERLINK("https://www.fabsurplus.com/sdi_catalog/salesItemDetails.do?id=18599")</f>
        <v>https://www.fabsurplus.com/sdi_catalog/salesItemDetails.do?id=18599</v>
      </c>
      <c r="B629" s="3" t="s">
        <v>2320</v>
      </c>
      <c r="C629" s="3" t="s">
        <v>2308</v>
      </c>
      <c r="D629" s="3" t="s">
        <v>2321</v>
      </c>
      <c r="E629" s="3" t="s">
        <v>2322</v>
      </c>
      <c r="F629" s="3" t="s">
        <v>16</v>
      </c>
      <c r="G629" s="3" t="s">
        <v>534</v>
      </c>
      <c r="H629" s="3" t="s">
        <v>27</v>
      </c>
      <c r="I629" s="4" t="n">
        <v>33755.9166666667</v>
      </c>
      <c r="J629" s="3" t="s">
        <v>19</v>
      </c>
      <c r="K629" s="3" t="s">
        <v>20</v>
      </c>
      <c r="L629" s="3" t="s">
        <v>2323</v>
      </c>
    </row>
    <row r="630" customFormat="false" ht="14.9" hidden="false" customHeight="true" outlineLevel="0" collapsed="false">
      <c r="A630" s="2" t="str">
        <f aca="false">HYPERLINK("https://www.fabsurplus.com/sdi_catalog/salesItemDetails.do?id=18600")</f>
        <v>https://www.fabsurplus.com/sdi_catalog/salesItemDetails.do?id=18600</v>
      </c>
      <c r="B630" s="2" t="s">
        <v>2324</v>
      </c>
      <c r="C630" s="2" t="s">
        <v>2308</v>
      </c>
      <c r="D630" s="2" t="s">
        <v>2321</v>
      </c>
      <c r="E630" s="2" t="s">
        <v>2325</v>
      </c>
      <c r="F630" s="2" t="s">
        <v>16</v>
      </c>
      <c r="G630" s="2" t="s">
        <v>26</v>
      </c>
      <c r="H630" s="2" t="s">
        <v>27</v>
      </c>
      <c r="I630" s="7" t="n">
        <v>33755.9166666667</v>
      </c>
      <c r="J630" s="2" t="s">
        <v>19</v>
      </c>
      <c r="K630" s="2" t="s">
        <v>20</v>
      </c>
      <c r="L630" s="2" t="s">
        <v>2323</v>
      </c>
    </row>
    <row r="631" customFormat="false" ht="14.9" hidden="false" customHeight="true" outlineLevel="0" collapsed="false">
      <c r="A631" s="3" t="str">
        <f aca="false">HYPERLINK("https://www.fabsurplus.com/sdi_catalog/salesItemDetails.do?id=18602")</f>
        <v>https://www.fabsurplus.com/sdi_catalog/salesItemDetails.do?id=18602</v>
      </c>
      <c r="B631" s="3" t="s">
        <v>2326</v>
      </c>
      <c r="C631" s="3" t="s">
        <v>2308</v>
      </c>
      <c r="D631" s="3" t="s">
        <v>2327</v>
      </c>
      <c r="E631" s="3" t="s">
        <v>2328</v>
      </c>
      <c r="F631" s="3" t="s">
        <v>16</v>
      </c>
      <c r="G631" s="3" t="s">
        <v>26</v>
      </c>
      <c r="H631" s="3" t="s">
        <v>36</v>
      </c>
      <c r="I631" s="4" t="n">
        <v>33755.9166666667</v>
      </c>
      <c r="J631" s="3" t="s">
        <v>19</v>
      </c>
      <c r="K631" s="3" t="s">
        <v>20</v>
      </c>
      <c r="L631" s="3" t="s">
        <v>2329</v>
      </c>
    </row>
    <row r="632" customFormat="false" ht="14.9" hidden="false" customHeight="true" outlineLevel="0" collapsed="false">
      <c r="A632" s="2" t="str">
        <f aca="false">HYPERLINK("https://www.fabsurplus.com/sdi_catalog/salesItemDetails.do?id=18603")</f>
        <v>https://www.fabsurplus.com/sdi_catalog/salesItemDetails.do?id=18603</v>
      </c>
      <c r="B632" s="2" t="s">
        <v>2330</v>
      </c>
      <c r="C632" s="2" t="s">
        <v>2308</v>
      </c>
      <c r="D632" s="2" t="s">
        <v>2331</v>
      </c>
      <c r="E632" s="2" t="s">
        <v>2332</v>
      </c>
      <c r="F632" s="2" t="s">
        <v>16</v>
      </c>
      <c r="G632" s="2" t="s">
        <v>26</v>
      </c>
      <c r="H632" s="2" t="s">
        <v>36</v>
      </c>
      <c r="I632" s="7" t="n">
        <v>33755.9166666667</v>
      </c>
      <c r="J632" s="2" t="s">
        <v>19</v>
      </c>
      <c r="K632" s="2" t="s">
        <v>20</v>
      </c>
      <c r="L632" s="2" t="s">
        <v>2329</v>
      </c>
    </row>
    <row r="633" customFormat="false" ht="14.9" hidden="false" customHeight="true" outlineLevel="0" collapsed="false">
      <c r="A633" s="3" t="str">
        <f aca="false">HYPERLINK("https://www.fabsurplus.com/sdi_catalog/salesItemDetails.do?id=18604")</f>
        <v>https://www.fabsurplus.com/sdi_catalog/salesItemDetails.do?id=18604</v>
      </c>
      <c r="B633" s="3" t="s">
        <v>2333</v>
      </c>
      <c r="C633" s="3" t="s">
        <v>2308</v>
      </c>
      <c r="D633" s="3" t="s">
        <v>2334</v>
      </c>
      <c r="E633" s="3" t="s">
        <v>2325</v>
      </c>
      <c r="F633" s="3" t="s">
        <v>16</v>
      </c>
      <c r="G633" s="3" t="s">
        <v>26</v>
      </c>
      <c r="H633" s="3" t="s">
        <v>36</v>
      </c>
      <c r="I633" s="4" t="n">
        <v>33755.9166666667</v>
      </c>
      <c r="J633" s="3" t="s">
        <v>19</v>
      </c>
      <c r="K633" s="3" t="s">
        <v>20</v>
      </c>
      <c r="L633" s="3" t="s">
        <v>2329</v>
      </c>
    </row>
    <row r="634" customFormat="false" ht="14.9" hidden="false" customHeight="true" outlineLevel="0" collapsed="false">
      <c r="A634" s="2" t="str">
        <f aca="false">HYPERLINK("https://www.fabsurplus.com/sdi_catalog/salesItemDetails.do?id=18605")</f>
        <v>https://www.fabsurplus.com/sdi_catalog/salesItemDetails.do?id=18605</v>
      </c>
      <c r="B634" s="2" t="s">
        <v>2335</v>
      </c>
      <c r="C634" s="2" t="s">
        <v>2308</v>
      </c>
      <c r="D634" s="2" t="s">
        <v>2336</v>
      </c>
      <c r="E634" s="2" t="s">
        <v>2337</v>
      </c>
      <c r="F634" s="2" t="s">
        <v>16</v>
      </c>
      <c r="G634" s="2" t="s">
        <v>26</v>
      </c>
      <c r="H634" s="2" t="s">
        <v>36</v>
      </c>
      <c r="I634" s="7" t="n">
        <v>33755.9166666667</v>
      </c>
      <c r="J634" s="2" t="s">
        <v>19</v>
      </c>
      <c r="K634" s="2" t="s">
        <v>20</v>
      </c>
      <c r="L634" s="2" t="s">
        <v>2329</v>
      </c>
    </row>
    <row r="635" customFormat="false" ht="14.9" hidden="false" customHeight="true" outlineLevel="0" collapsed="false">
      <c r="A635" s="3" t="str">
        <f aca="false">HYPERLINK("https://www.fabsurplus.com/sdi_catalog/salesItemDetails.do?id=18606")</f>
        <v>https://www.fabsurplus.com/sdi_catalog/salesItemDetails.do?id=18606</v>
      </c>
      <c r="B635" s="3" t="s">
        <v>2338</v>
      </c>
      <c r="C635" s="3" t="s">
        <v>2308</v>
      </c>
      <c r="D635" s="3" t="s">
        <v>2339</v>
      </c>
      <c r="E635" s="3" t="s">
        <v>2340</v>
      </c>
      <c r="F635" s="3" t="s">
        <v>16</v>
      </c>
      <c r="G635" s="3" t="s">
        <v>26</v>
      </c>
      <c r="H635" s="3" t="s">
        <v>36</v>
      </c>
      <c r="I635" s="4" t="n">
        <v>33755.9166666667</v>
      </c>
      <c r="J635" s="3" t="s">
        <v>19</v>
      </c>
      <c r="K635" s="3" t="s">
        <v>20</v>
      </c>
      <c r="L635" s="3" t="s">
        <v>2329</v>
      </c>
    </row>
    <row r="636" customFormat="false" ht="14.9" hidden="false" customHeight="true" outlineLevel="0" collapsed="false">
      <c r="A636" s="2" t="str">
        <f aca="false">HYPERLINK("https://www.fabsurplus.com/sdi_catalog/salesItemDetails.do?id=18607")</f>
        <v>https://www.fabsurplus.com/sdi_catalog/salesItemDetails.do?id=18607</v>
      </c>
      <c r="B636" s="2" t="s">
        <v>2341</v>
      </c>
      <c r="C636" s="2" t="s">
        <v>2308</v>
      </c>
      <c r="D636" s="2" t="s">
        <v>2342</v>
      </c>
      <c r="E636" s="2" t="s">
        <v>2343</v>
      </c>
      <c r="F636" s="2" t="s">
        <v>16</v>
      </c>
      <c r="G636" s="2" t="s">
        <v>26</v>
      </c>
      <c r="H636" s="2" t="s">
        <v>27</v>
      </c>
      <c r="I636" s="7" t="n">
        <v>33755.9166666667</v>
      </c>
      <c r="J636" s="2" t="s">
        <v>19</v>
      </c>
      <c r="K636" s="2" t="s">
        <v>20</v>
      </c>
      <c r="L636" s="2" t="s">
        <v>2329</v>
      </c>
    </row>
    <row r="637" customFormat="false" ht="14.9" hidden="false" customHeight="true" outlineLevel="0" collapsed="false">
      <c r="A637" s="3" t="str">
        <f aca="false">HYPERLINK("https://www.fabsurplus.com/sdi_catalog/salesItemDetails.do?id=18608")</f>
        <v>https://www.fabsurplus.com/sdi_catalog/salesItemDetails.do?id=18608</v>
      </c>
      <c r="B637" s="3" t="s">
        <v>2344</v>
      </c>
      <c r="C637" s="3" t="s">
        <v>2308</v>
      </c>
      <c r="D637" s="3" t="s">
        <v>2345</v>
      </c>
      <c r="E637" s="3" t="s">
        <v>2346</v>
      </c>
      <c r="F637" s="3" t="s">
        <v>16</v>
      </c>
      <c r="G637" s="3" t="s">
        <v>2347</v>
      </c>
      <c r="H637" s="3" t="s">
        <v>27</v>
      </c>
      <c r="I637" s="4" t="n">
        <v>33755.9166666667</v>
      </c>
      <c r="J637" s="3" t="s">
        <v>19</v>
      </c>
      <c r="K637" s="3" t="s">
        <v>20</v>
      </c>
      <c r="L637" s="3" t="s">
        <v>2329</v>
      </c>
    </row>
    <row r="638" customFormat="false" ht="14.9" hidden="false" customHeight="true" outlineLevel="0" collapsed="false">
      <c r="A638" s="2" t="str">
        <f aca="false">HYPERLINK("https://www.fabsurplus.com/sdi_catalog/salesItemDetails.do?id=18609")</f>
        <v>https://www.fabsurplus.com/sdi_catalog/salesItemDetails.do?id=18609</v>
      </c>
      <c r="B638" s="2" t="s">
        <v>2348</v>
      </c>
      <c r="C638" s="2" t="s">
        <v>2308</v>
      </c>
      <c r="D638" s="2" t="s">
        <v>2349</v>
      </c>
      <c r="E638" s="2" t="s">
        <v>2350</v>
      </c>
      <c r="F638" s="2" t="s">
        <v>16</v>
      </c>
      <c r="G638" s="2" t="s">
        <v>2351</v>
      </c>
      <c r="H638" s="2" t="s">
        <v>36</v>
      </c>
      <c r="I638" s="7" t="n">
        <v>33755.9166666667</v>
      </c>
      <c r="J638" s="2" t="s">
        <v>19</v>
      </c>
      <c r="K638" s="2" t="s">
        <v>20</v>
      </c>
      <c r="L638" s="2" t="s">
        <v>2329</v>
      </c>
    </row>
    <row r="639" customFormat="false" ht="14.9" hidden="false" customHeight="true" outlineLevel="0" collapsed="false">
      <c r="A639" s="3" t="str">
        <f aca="false">HYPERLINK("https://www.fabsurplus.com/sdi_catalog/salesItemDetails.do?id=18610")</f>
        <v>https://www.fabsurplus.com/sdi_catalog/salesItemDetails.do?id=18610</v>
      </c>
      <c r="B639" s="3" t="s">
        <v>2352</v>
      </c>
      <c r="C639" s="3" t="s">
        <v>2308</v>
      </c>
      <c r="D639" s="3" t="s">
        <v>2345</v>
      </c>
      <c r="E639" s="3" t="s">
        <v>2350</v>
      </c>
      <c r="F639" s="3" t="s">
        <v>16</v>
      </c>
      <c r="G639" s="3" t="s">
        <v>26</v>
      </c>
      <c r="H639" s="3" t="s">
        <v>36</v>
      </c>
      <c r="I639" s="4" t="n">
        <v>33755.9166666667</v>
      </c>
      <c r="J639" s="3" t="s">
        <v>19</v>
      </c>
      <c r="K639" s="3" t="s">
        <v>20</v>
      </c>
      <c r="L639" s="3" t="s">
        <v>2329</v>
      </c>
    </row>
    <row r="640" customFormat="false" ht="14.9" hidden="false" customHeight="true" outlineLevel="0" collapsed="false">
      <c r="A640" s="2" t="str">
        <f aca="false">HYPERLINK("https://www.fabsurplus.com/sdi_catalog/salesItemDetails.do?id=18611")</f>
        <v>https://www.fabsurplus.com/sdi_catalog/salesItemDetails.do?id=18611</v>
      </c>
      <c r="B640" s="2" t="s">
        <v>2353</v>
      </c>
      <c r="C640" s="2" t="s">
        <v>2308</v>
      </c>
      <c r="D640" s="2" t="s">
        <v>2354</v>
      </c>
      <c r="E640" s="2" t="s">
        <v>2350</v>
      </c>
      <c r="F640" s="2" t="s">
        <v>16</v>
      </c>
      <c r="G640" s="2" t="s">
        <v>26</v>
      </c>
      <c r="H640" s="2" t="s">
        <v>27</v>
      </c>
      <c r="I640" s="7" t="n">
        <v>33725</v>
      </c>
      <c r="J640" s="2" t="s">
        <v>19</v>
      </c>
      <c r="K640" s="2" t="s">
        <v>20</v>
      </c>
      <c r="L640" s="2" t="s">
        <v>2329</v>
      </c>
    </row>
    <row r="641" customFormat="false" ht="14.9" hidden="false" customHeight="true" outlineLevel="0" collapsed="false">
      <c r="A641" s="3" t="str">
        <f aca="false">HYPERLINK("https://www.fabsurplus.com/sdi_catalog/salesItemDetails.do?id=18612")</f>
        <v>https://www.fabsurplus.com/sdi_catalog/salesItemDetails.do?id=18612</v>
      </c>
      <c r="B641" s="3" t="s">
        <v>2355</v>
      </c>
      <c r="C641" s="3" t="s">
        <v>2308</v>
      </c>
      <c r="D641" s="3" t="s">
        <v>2356</v>
      </c>
      <c r="E641" s="3" t="s">
        <v>2357</v>
      </c>
      <c r="F641" s="3" t="s">
        <v>16</v>
      </c>
      <c r="G641" s="3" t="s">
        <v>534</v>
      </c>
      <c r="H641" s="3" t="s">
        <v>36</v>
      </c>
      <c r="I641" s="4" t="n">
        <v>33755.9166666667</v>
      </c>
      <c r="J641" s="3" t="s">
        <v>19</v>
      </c>
      <c r="K641" s="3" t="s">
        <v>20</v>
      </c>
      <c r="L641" s="3" t="s">
        <v>2329</v>
      </c>
    </row>
    <row r="642" customFormat="false" ht="14.9" hidden="false" customHeight="true" outlineLevel="0" collapsed="false">
      <c r="A642" s="2" t="str">
        <f aca="false">HYPERLINK("https://www.fabsurplus.com/sdi_catalog/salesItemDetails.do?id=18622")</f>
        <v>https://www.fabsurplus.com/sdi_catalog/salesItemDetails.do?id=18622</v>
      </c>
      <c r="B642" s="2" t="s">
        <v>2358</v>
      </c>
      <c r="C642" s="2" t="s">
        <v>2308</v>
      </c>
      <c r="D642" s="2" t="s">
        <v>2359</v>
      </c>
      <c r="E642" s="2" t="s">
        <v>2328</v>
      </c>
      <c r="F642" s="2" t="s">
        <v>16</v>
      </c>
      <c r="G642" s="2" t="s">
        <v>26</v>
      </c>
      <c r="H642" s="2" t="s">
        <v>36</v>
      </c>
      <c r="I642" s="7" t="n">
        <v>33755.9166666667</v>
      </c>
      <c r="J642" s="2" t="s">
        <v>19</v>
      </c>
      <c r="K642" s="2" t="s">
        <v>20</v>
      </c>
      <c r="L642" s="2" t="s">
        <v>2329</v>
      </c>
    </row>
    <row r="643" customFormat="false" ht="14.9" hidden="false" customHeight="true" outlineLevel="0" collapsed="false">
      <c r="A643" s="3" t="str">
        <f aca="false">HYPERLINK("https://www.fabsurplus.com/sdi_catalog/salesItemDetails.do?id=18632")</f>
        <v>https://www.fabsurplus.com/sdi_catalog/salesItemDetails.do?id=18632</v>
      </c>
      <c r="B643" s="3" t="s">
        <v>2360</v>
      </c>
      <c r="C643" s="3" t="s">
        <v>2308</v>
      </c>
      <c r="D643" s="3" t="s">
        <v>2356</v>
      </c>
      <c r="E643" s="3" t="s">
        <v>2357</v>
      </c>
      <c r="F643" s="3" t="s">
        <v>16</v>
      </c>
      <c r="G643" s="3" t="s">
        <v>26</v>
      </c>
      <c r="H643" s="3" t="s">
        <v>36</v>
      </c>
      <c r="I643" s="4" t="n">
        <v>33755.9166666667</v>
      </c>
      <c r="J643" s="3" t="s">
        <v>19</v>
      </c>
      <c r="K643" s="3" t="s">
        <v>20</v>
      </c>
      <c r="L643" s="3" t="s">
        <v>2329</v>
      </c>
    </row>
    <row r="644" customFormat="false" ht="14.9" hidden="false" customHeight="true" outlineLevel="0" collapsed="false">
      <c r="A644" s="2" t="str">
        <f aca="false">HYPERLINK("https://www.fabsurplus.com/sdi_catalog/salesItemDetails.do?id=18634")</f>
        <v>https://www.fabsurplus.com/sdi_catalog/salesItemDetails.do?id=18634</v>
      </c>
      <c r="B644" s="2" t="s">
        <v>2361</v>
      </c>
      <c r="C644" s="2" t="s">
        <v>2308</v>
      </c>
      <c r="D644" s="2"/>
      <c r="E644" s="2" t="s">
        <v>2362</v>
      </c>
      <c r="F644" s="2" t="s">
        <v>16</v>
      </c>
      <c r="G644" s="2" t="s">
        <v>2363</v>
      </c>
      <c r="H644" s="2"/>
      <c r="I644" s="7" t="n">
        <v>33756</v>
      </c>
      <c r="J644" s="2" t="s">
        <v>19</v>
      </c>
      <c r="K644" s="2"/>
      <c r="L644" s="2" t="s">
        <v>15</v>
      </c>
    </row>
    <row r="645" customFormat="false" ht="14.9" hidden="false" customHeight="true" outlineLevel="0" collapsed="false">
      <c r="A645" s="3" t="str">
        <f aca="false">HYPERLINK("https://www.fabsurplus.com/sdi_catalog/salesItemDetails.do?id=18635")</f>
        <v>https://www.fabsurplus.com/sdi_catalog/salesItemDetails.do?id=18635</v>
      </c>
      <c r="B645" s="3" t="s">
        <v>2364</v>
      </c>
      <c r="C645" s="3" t="s">
        <v>2308</v>
      </c>
      <c r="D645" s="3" t="s">
        <v>2365</v>
      </c>
      <c r="E645" s="3" t="s">
        <v>2366</v>
      </c>
      <c r="F645" s="3" t="s">
        <v>16</v>
      </c>
      <c r="G645" s="3" t="s">
        <v>2367</v>
      </c>
      <c r="H645" s="3"/>
      <c r="I645" s="4" t="n">
        <v>33756</v>
      </c>
      <c r="J645" s="3" t="s">
        <v>19</v>
      </c>
      <c r="K645" s="3"/>
      <c r="L645" s="3" t="s">
        <v>15</v>
      </c>
    </row>
    <row r="646" customFormat="false" ht="14.9" hidden="false" customHeight="true" outlineLevel="0" collapsed="false">
      <c r="A646" s="2" t="str">
        <f aca="false">HYPERLINK("https://www.fabsurplus.com/sdi_catalog/salesItemDetails.do?id=21667")</f>
        <v>https://www.fabsurplus.com/sdi_catalog/salesItemDetails.do?id=21667</v>
      </c>
      <c r="B646" s="2" t="s">
        <v>2368</v>
      </c>
      <c r="C646" s="2" t="s">
        <v>2308</v>
      </c>
      <c r="D646" s="2" t="s">
        <v>2369</v>
      </c>
      <c r="E646" s="2" t="s">
        <v>2370</v>
      </c>
      <c r="F646" s="2" t="s">
        <v>16</v>
      </c>
      <c r="G646" s="2" t="s">
        <v>534</v>
      </c>
      <c r="H646" s="2" t="s">
        <v>36</v>
      </c>
      <c r="I646" s="7" t="n">
        <v>35826.9583333333</v>
      </c>
      <c r="J646" s="2" t="s">
        <v>326</v>
      </c>
      <c r="K646" s="2" t="s">
        <v>20</v>
      </c>
      <c r="L646" s="2" t="s">
        <v>2371</v>
      </c>
    </row>
    <row r="647" customFormat="false" ht="14.9" hidden="false" customHeight="true" outlineLevel="0" collapsed="false">
      <c r="A647" s="3" t="str">
        <f aca="false">HYPERLINK("https://www.fabsurplus.com/sdi_catalog/salesItemDetails.do?id=27790")</f>
        <v>https://www.fabsurplus.com/sdi_catalog/salesItemDetails.do?id=27790</v>
      </c>
      <c r="B647" s="3" t="s">
        <v>2372</v>
      </c>
      <c r="C647" s="3" t="s">
        <v>2308</v>
      </c>
      <c r="D647" s="3" t="s">
        <v>2373</v>
      </c>
      <c r="E647" s="3" t="s">
        <v>2374</v>
      </c>
      <c r="F647" s="3" t="s">
        <v>16</v>
      </c>
      <c r="G647" s="3"/>
      <c r="H647" s="3" t="s">
        <v>27</v>
      </c>
      <c r="I647" s="3"/>
      <c r="J647" s="3" t="s">
        <v>19</v>
      </c>
      <c r="K647" s="3" t="s">
        <v>20</v>
      </c>
      <c r="L647" s="5" t="s">
        <v>2375</v>
      </c>
    </row>
    <row r="648" customFormat="false" ht="14.9" hidden="false" customHeight="true" outlineLevel="0" collapsed="false">
      <c r="A648" s="2" t="str">
        <f aca="false">HYPERLINK("https://www.fabsurplus.com/sdi_catalog/salesItemDetails.do?id=27806")</f>
        <v>https://www.fabsurplus.com/sdi_catalog/salesItemDetails.do?id=27806</v>
      </c>
      <c r="B648" s="2" t="s">
        <v>2376</v>
      </c>
      <c r="C648" s="2" t="s">
        <v>2308</v>
      </c>
      <c r="D648" s="2" t="s">
        <v>2377</v>
      </c>
      <c r="E648" s="2" t="s">
        <v>2378</v>
      </c>
      <c r="F648" s="2" t="s">
        <v>47</v>
      </c>
      <c r="G648" s="2" t="s">
        <v>26</v>
      </c>
      <c r="H648" s="2" t="s">
        <v>36</v>
      </c>
      <c r="I648" s="2"/>
      <c r="J648" s="2" t="s">
        <v>19</v>
      </c>
      <c r="K648" s="2" t="s">
        <v>20</v>
      </c>
      <c r="L648" s="6" t="s">
        <v>2379</v>
      </c>
    </row>
    <row r="649" customFormat="false" ht="14.9" hidden="false" customHeight="true" outlineLevel="0" collapsed="false">
      <c r="A649" s="3" t="str">
        <f aca="false">HYPERLINK("https://www.fabsurplus.com/sdi_catalog/salesItemDetails.do?id=31613")</f>
        <v>https://www.fabsurplus.com/sdi_catalog/salesItemDetails.do?id=31613</v>
      </c>
      <c r="B649" s="3" t="s">
        <v>2380</v>
      </c>
      <c r="C649" s="3" t="s">
        <v>2308</v>
      </c>
      <c r="D649" s="3" t="s">
        <v>1887</v>
      </c>
      <c r="E649" s="3" t="s">
        <v>2381</v>
      </c>
      <c r="F649" s="3" t="s">
        <v>161</v>
      </c>
      <c r="G649" s="3" t="s">
        <v>17</v>
      </c>
      <c r="H649" s="3" t="s">
        <v>27</v>
      </c>
      <c r="I649" s="3"/>
      <c r="J649" s="3" t="s">
        <v>19</v>
      </c>
      <c r="K649" s="3" t="s">
        <v>20</v>
      </c>
      <c r="L649" s="3"/>
    </row>
    <row r="650" customFormat="false" ht="14.9" hidden="false" customHeight="true" outlineLevel="0" collapsed="false">
      <c r="A650" s="2" t="str">
        <f aca="false">HYPERLINK("https://www.fabsurplus.com/sdi_catalog/salesItemDetails.do?id=34125")</f>
        <v>https://www.fabsurplus.com/sdi_catalog/salesItemDetails.do?id=34125</v>
      </c>
      <c r="B650" s="2" t="s">
        <v>2382</v>
      </c>
      <c r="C650" s="2" t="s">
        <v>2308</v>
      </c>
      <c r="D650" s="2" t="s">
        <v>2383</v>
      </c>
      <c r="E650" s="2" t="s">
        <v>2384</v>
      </c>
      <c r="F650" s="2" t="s">
        <v>16</v>
      </c>
      <c r="G650" s="2" t="s">
        <v>17</v>
      </c>
      <c r="H650" s="2" t="s">
        <v>27</v>
      </c>
      <c r="I650" s="2"/>
      <c r="J650" s="2" t="s">
        <v>19</v>
      </c>
      <c r="K650" s="2" t="s">
        <v>20</v>
      </c>
      <c r="L650" s="2"/>
    </row>
    <row r="651" customFormat="false" ht="14.9" hidden="false" customHeight="true" outlineLevel="0" collapsed="false">
      <c r="A651" s="3" t="str">
        <f aca="false">HYPERLINK("https://www.fabsurplus.com/sdi_catalog/salesItemDetails.do?id=34127")</f>
        <v>https://www.fabsurplus.com/sdi_catalog/salesItemDetails.do?id=34127</v>
      </c>
      <c r="B651" s="3" t="s">
        <v>2385</v>
      </c>
      <c r="C651" s="3" t="s">
        <v>2308</v>
      </c>
      <c r="D651" s="3" t="s">
        <v>2201</v>
      </c>
      <c r="E651" s="3" t="s">
        <v>2386</v>
      </c>
      <c r="F651" s="3" t="s">
        <v>16</v>
      </c>
      <c r="G651" s="3" t="s">
        <v>17</v>
      </c>
      <c r="H651" s="3" t="s">
        <v>27</v>
      </c>
      <c r="I651" s="3"/>
      <c r="J651" s="3" t="s">
        <v>19</v>
      </c>
      <c r="K651" s="3" t="s">
        <v>20</v>
      </c>
      <c r="L651" s="5" t="s">
        <v>2387</v>
      </c>
    </row>
    <row r="652" customFormat="false" ht="14.9" hidden="false" customHeight="true" outlineLevel="0" collapsed="false">
      <c r="A652" s="2" t="str">
        <f aca="false">HYPERLINK("https://www.fabsurplus.com/sdi_catalog/salesItemDetails.do?id=34130")</f>
        <v>https://www.fabsurplus.com/sdi_catalog/salesItemDetails.do?id=34130</v>
      </c>
      <c r="B652" s="2" t="s">
        <v>2388</v>
      </c>
      <c r="C652" s="2" t="s">
        <v>2389</v>
      </c>
      <c r="D652" s="2" t="s">
        <v>2201</v>
      </c>
      <c r="E652" s="2" t="s">
        <v>2390</v>
      </c>
      <c r="F652" s="2" t="s">
        <v>16</v>
      </c>
      <c r="G652" s="2" t="s">
        <v>534</v>
      </c>
      <c r="H652" s="2" t="s">
        <v>27</v>
      </c>
      <c r="I652" s="2"/>
      <c r="J652" s="2" t="s">
        <v>19</v>
      </c>
      <c r="K652" s="2" t="s">
        <v>20</v>
      </c>
      <c r="L652" s="6" t="s">
        <v>2391</v>
      </c>
    </row>
    <row r="653" customFormat="false" ht="14.9" hidden="false" customHeight="true" outlineLevel="0" collapsed="false">
      <c r="A653" s="3" t="str">
        <f aca="false">HYPERLINK("https://www.fabsurplus.com/sdi_catalog/salesItemDetails.do?id=34134")</f>
        <v>https://www.fabsurplus.com/sdi_catalog/salesItemDetails.do?id=34134</v>
      </c>
      <c r="B653" s="3" t="s">
        <v>2392</v>
      </c>
      <c r="C653" s="3" t="s">
        <v>2389</v>
      </c>
      <c r="D653" s="3" t="s">
        <v>2201</v>
      </c>
      <c r="E653" s="3" t="s">
        <v>2393</v>
      </c>
      <c r="F653" s="3" t="s">
        <v>16</v>
      </c>
      <c r="G653" s="3" t="s">
        <v>17</v>
      </c>
      <c r="H653" s="3" t="s">
        <v>27</v>
      </c>
      <c r="I653" s="3"/>
      <c r="J653" s="3" t="s">
        <v>19</v>
      </c>
      <c r="K653" s="3" t="s">
        <v>20</v>
      </c>
      <c r="L653" s="3"/>
    </row>
    <row r="654" customFormat="false" ht="14.9" hidden="false" customHeight="true" outlineLevel="0" collapsed="false">
      <c r="A654" s="2" t="str">
        <f aca="false">HYPERLINK("https://www.fabsurplus.com/sdi_catalog/salesItemDetails.do?id=34136")</f>
        <v>https://www.fabsurplus.com/sdi_catalog/salesItemDetails.do?id=34136</v>
      </c>
      <c r="B654" s="2" t="s">
        <v>2394</v>
      </c>
      <c r="C654" s="2" t="s">
        <v>2308</v>
      </c>
      <c r="D654" s="2" t="s">
        <v>2201</v>
      </c>
      <c r="E654" s="2" t="s">
        <v>2395</v>
      </c>
      <c r="F654" s="2" t="s">
        <v>16</v>
      </c>
      <c r="G654" s="2" t="s">
        <v>534</v>
      </c>
      <c r="H654" s="2" t="s">
        <v>27</v>
      </c>
      <c r="I654" s="2"/>
      <c r="J654" s="2" t="s">
        <v>19</v>
      </c>
      <c r="K654" s="2" t="s">
        <v>20</v>
      </c>
      <c r="L654" s="2" t="s">
        <v>2396</v>
      </c>
    </row>
    <row r="655" customFormat="false" ht="14.9" hidden="false" customHeight="true" outlineLevel="0" collapsed="false">
      <c r="A655" s="3" t="str">
        <f aca="false">HYPERLINK("https://www.fabsurplus.com/sdi_catalog/salesItemDetails.do?id=34148")</f>
        <v>https://www.fabsurplus.com/sdi_catalog/salesItemDetails.do?id=34148</v>
      </c>
      <c r="B655" s="3" t="s">
        <v>2397</v>
      </c>
      <c r="C655" s="3" t="s">
        <v>2308</v>
      </c>
      <c r="D655" s="3" t="s">
        <v>2201</v>
      </c>
      <c r="E655" s="3" t="s">
        <v>2398</v>
      </c>
      <c r="F655" s="3" t="s">
        <v>16</v>
      </c>
      <c r="G655" s="3" t="s">
        <v>17</v>
      </c>
      <c r="H655" s="3" t="s">
        <v>27</v>
      </c>
      <c r="I655" s="3"/>
      <c r="J655" s="3" t="s">
        <v>19</v>
      </c>
      <c r="K655" s="3" t="s">
        <v>20</v>
      </c>
      <c r="L655" s="3" t="s">
        <v>2399</v>
      </c>
    </row>
    <row r="656" customFormat="false" ht="14.9" hidden="false" customHeight="true" outlineLevel="0" collapsed="false">
      <c r="A656" s="2" t="str">
        <f aca="false">HYPERLINK("https://www.fabsurplus.com/sdi_catalog/salesItemDetails.do?id=34150")</f>
        <v>https://www.fabsurplus.com/sdi_catalog/salesItemDetails.do?id=34150</v>
      </c>
      <c r="B656" s="2" t="s">
        <v>2400</v>
      </c>
      <c r="C656" s="2" t="s">
        <v>2308</v>
      </c>
      <c r="D656" s="2" t="s">
        <v>1940</v>
      </c>
      <c r="E656" s="2" t="s">
        <v>2290</v>
      </c>
      <c r="F656" s="2" t="s">
        <v>16</v>
      </c>
      <c r="G656" s="2" t="s">
        <v>17</v>
      </c>
      <c r="H656" s="2" t="s">
        <v>27</v>
      </c>
      <c r="I656" s="2"/>
      <c r="J656" s="2" t="s">
        <v>19</v>
      </c>
      <c r="K656" s="2" t="s">
        <v>20</v>
      </c>
      <c r="L656" s="6" t="s">
        <v>2401</v>
      </c>
    </row>
    <row r="657" customFormat="false" ht="14.9" hidden="false" customHeight="true" outlineLevel="0" collapsed="false">
      <c r="A657" s="3" t="str">
        <f aca="false">HYPERLINK("https://www.fabsurplus.com/sdi_catalog/salesItemDetails.do?id=34152")</f>
        <v>https://www.fabsurplus.com/sdi_catalog/salesItemDetails.do?id=34152</v>
      </c>
      <c r="B657" s="3" t="s">
        <v>2402</v>
      </c>
      <c r="C657" s="3" t="s">
        <v>2308</v>
      </c>
      <c r="D657" s="3" t="s">
        <v>2383</v>
      </c>
      <c r="E657" s="3" t="s">
        <v>2403</v>
      </c>
      <c r="F657" s="3" t="s">
        <v>16</v>
      </c>
      <c r="G657" s="3" t="s">
        <v>17</v>
      </c>
      <c r="H657" s="3" t="s">
        <v>27</v>
      </c>
      <c r="I657" s="3"/>
      <c r="J657" s="3" t="s">
        <v>19</v>
      </c>
      <c r="K657" s="3" t="s">
        <v>20</v>
      </c>
      <c r="L657" s="3"/>
    </row>
    <row r="658" customFormat="false" ht="14.9" hidden="false" customHeight="true" outlineLevel="0" collapsed="false">
      <c r="A658" s="2" t="str">
        <f aca="false">HYPERLINK("https://www.fabsurplus.com/sdi_catalog/salesItemDetails.do?id=34153")</f>
        <v>https://www.fabsurplus.com/sdi_catalog/salesItemDetails.do?id=34153</v>
      </c>
      <c r="B658" s="2" t="s">
        <v>2404</v>
      </c>
      <c r="C658" s="2" t="s">
        <v>2308</v>
      </c>
      <c r="D658" s="2" t="s">
        <v>2383</v>
      </c>
      <c r="E658" s="2" t="s">
        <v>2405</v>
      </c>
      <c r="F658" s="2" t="s">
        <v>16</v>
      </c>
      <c r="G658" s="2" t="s">
        <v>534</v>
      </c>
      <c r="H658" s="2" t="s">
        <v>27</v>
      </c>
      <c r="I658" s="2"/>
      <c r="J658" s="2" t="s">
        <v>19</v>
      </c>
      <c r="K658" s="2" t="s">
        <v>20</v>
      </c>
      <c r="L658" s="2"/>
    </row>
    <row r="659" customFormat="false" ht="14.9" hidden="false" customHeight="true" outlineLevel="0" collapsed="false">
      <c r="A659" s="3" t="str">
        <f aca="false">HYPERLINK("https://www.fabsurplus.com/sdi_catalog/salesItemDetails.do?id=34165")</f>
        <v>https://www.fabsurplus.com/sdi_catalog/salesItemDetails.do?id=34165</v>
      </c>
      <c r="B659" s="3" t="s">
        <v>2406</v>
      </c>
      <c r="C659" s="3" t="s">
        <v>2302</v>
      </c>
      <c r="D659" s="3" t="s">
        <v>2407</v>
      </c>
      <c r="E659" s="3" t="s">
        <v>2408</v>
      </c>
      <c r="F659" s="3" t="s">
        <v>16</v>
      </c>
      <c r="G659" s="3" t="s">
        <v>26</v>
      </c>
      <c r="H659" s="3" t="s">
        <v>27</v>
      </c>
      <c r="I659" s="3"/>
      <c r="J659" s="3" t="s">
        <v>19</v>
      </c>
      <c r="K659" s="3" t="s">
        <v>20</v>
      </c>
      <c r="L659" s="3" t="s">
        <v>2409</v>
      </c>
    </row>
    <row r="660" customFormat="false" ht="14.9" hidden="false" customHeight="true" outlineLevel="0" collapsed="false">
      <c r="A660" s="2" t="str">
        <f aca="false">HYPERLINK("https://www.fabsurplus.com/sdi_catalog/salesItemDetails.do?id=34166")</f>
        <v>https://www.fabsurplus.com/sdi_catalog/salesItemDetails.do?id=34166</v>
      </c>
      <c r="B660" s="2" t="s">
        <v>2410</v>
      </c>
      <c r="C660" s="2" t="s">
        <v>2302</v>
      </c>
      <c r="D660" s="2" t="s">
        <v>2411</v>
      </c>
      <c r="E660" s="2" t="s">
        <v>2412</v>
      </c>
      <c r="F660" s="2" t="s">
        <v>16</v>
      </c>
      <c r="G660" s="2" t="s">
        <v>534</v>
      </c>
      <c r="H660" s="2" t="s">
        <v>27</v>
      </c>
      <c r="I660" s="2"/>
      <c r="J660" s="2" t="s">
        <v>19</v>
      </c>
      <c r="K660" s="2" t="s">
        <v>20</v>
      </c>
      <c r="L660" s="2" t="s">
        <v>2413</v>
      </c>
    </row>
    <row r="661" customFormat="false" ht="14.9" hidden="false" customHeight="true" outlineLevel="0" collapsed="false">
      <c r="A661" s="3" t="str">
        <f aca="false">HYPERLINK("https://www.fabsurplus.com/sdi_catalog/salesItemDetails.do?id=52151")</f>
        <v>https://www.fabsurplus.com/sdi_catalog/salesItemDetails.do?id=52151</v>
      </c>
      <c r="B661" s="3" t="s">
        <v>2414</v>
      </c>
      <c r="C661" s="3" t="s">
        <v>2308</v>
      </c>
      <c r="D661" s="3" t="s">
        <v>2415</v>
      </c>
      <c r="E661" s="3" t="s">
        <v>1976</v>
      </c>
      <c r="F661" s="3" t="s">
        <v>16</v>
      </c>
      <c r="G661" s="3" t="s">
        <v>17</v>
      </c>
      <c r="H661" s="3" t="s">
        <v>346</v>
      </c>
      <c r="I661" s="4" t="n">
        <v>39142</v>
      </c>
      <c r="J661" s="3" t="s">
        <v>19</v>
      </c>
      <c r="K661" s="3" t="s">
        <v>20</v>
      </c>
      <c r="L661" s="3" t="s">
        <v>2416</v>
      </c>
    </row>
    <row r="662" customFormat="false" ht="14.9" hidden="false" customHeight="true" outlineLevel="0" collapsed="false">
      <c r="A662" s="2" t="str">
        <f aca="false">HYPERLINK("https://www.fabsurplus.com/sdi_catalog/salesItemDetails.do?id=53035")</f>
        <v>https://www.fabsurplus.com/sdi_catalog/salesItemDetails.do?id=53035</v>
      </c>
      <c r="B662" s="2" t="s">
        <v>2417</v>
      </c>
      <c r="C662" s="2" t="s">
        <v>2308</v>
      </c>
      <c r="D662" s="2" t="s">
        <v>2418</v>
      </c>
      <c r="E662" s="2" t="s">
        <v>2419</v>
      </c>
      <c r="F662" s="2" t="s">
        <v>16</v>
      </c>
      <c r="G662" s="2" t="s">
        <v>17</v>
      </c>
      <c r="H662" s="2" t="s">
        <v>27</v>
      </c>
      <c r="I662" s="2"/>
      <c r="J662" s="2" t="s">
        <v>19</v>
      </c>
      <c r="K662" s="2" t="s">
        <v>20</v>
      </c>
      <c r="L662" s="6" t="s">
        <v>2420</v>
      </c>
    </row>
    <row r="663" customFormat="false" ht="14.9" hidden="false" customHeight="true" outlineLevel="0" collapsed="false">
      <c r="A663" s="3" t="str">
        <f aca="false">HYPERLINK("https://www.fabsurplus.com/sdi_catalog/salesItemDetails.do?id=53036")</f>
        <v>https://www.fabsurplus.com/sdi_catalog/salesItemDetails.do?id=53036</v>
      </c>
      <c r="B663" s="3" t="s">
        <v>2421</v>
      </c>
      <c r="C663" s="3" t="s">
        <v>2422</v>
      </c>
      <c r="D663" s="3" t="s">
        <v>2423</v>
      </c>
      <c r="E663" s="3" t="s">
        <v>2424</v>
      </c>
      <c r="F663" s="3" t="s">
        <v>16</v>
      </c>
      <c r="G663" s="3" t="s">
        <v>17</v>
      </c>
      <c r="H663" s="3" t="s">
        <v>27</v>
      </c>
      <c r="I663" s="3"/>
      <c r="J663" s="3" t="s">
        <v>19</v>
      </c>
      <c r="K663" s="3" t="s">
        <v>20</v>
      </c>
      <c r="L663" s="5" t="s">
        <v>2425</v>
      </c>
    </row>
    <row r="664" customFormat="false" ht="14.9" hidden="false" customHeight="true" outlineLevel="0" collapsed="false">
      <c r="A664" s="2" t="str">
        <f aca="false">HYPERLINK("https://www.fabsurplus.com/sdi_catalog/salesItemDetails.do?id=53227")</f>
        <v>https://www.fabsurplus.com/sdi_catalog/salesItemDetails.do?id=53227</v>
      </c>
      <c r="B664" s="2" t="s">
        <v>2426</v>
      </c>
      <c r="C664" s="2" t="s">
        <v>2308</v>
      </c>
      <c r="D664" s="2" t="s">
        <v>2427</v>
      </c>
      <c r="E664" s="2" t="s">
        <v>2428</v>
      </c>
      <c r="F664" s="2" t="s">
        <v>16</v>
      </c>
      <c r="G664" s="2" t="s">
        <v>534</v>
      </c>
      <c r="H664" s="2" t="s">
        <v>27</v>
      </c>
      <c r="I664" s="7" t="n">
        <v>32843</v>
      </c>
      <c r="J664" s="2" t="s">
        <v>19</v>
      </c>
      <c r="K664" s="2" t="s">
        <v>20</v>
      </c>
      <c r="L664" s="6" t="s">
        <v>2429</v>
      </c>
    </row>
    <row r="665" customFormat="false" ht="14.9" hidden="false" customHeight="true" outlineLevel="0" collapsed="false">
      <c r="A665" s="3" t="str">
        <f aca="false">HYPERLINK("https://www.fabsurplus.com/sdi_catalog/salesItemDetails.do?id=74643")</f>
        <v>https://www.fabsurplus.com/sdi_catalog/salesItemDetails.do?id=74643</v>
      </c>
      <c r="B665" s="3" t="s">
        <v>2430</v>
      </c>
      <c r="C665" s="3" t="s">
        <v>2308</v>
      </c>
      <c r="D665" s="3" t="s">
        <v>2431</v>
      </c>
      <c r="E665" s="3" t="s">
        <v>2432</v>
      </c>
      <c r="F665" s="3" t="s">
        <v>16</v>
      </c>
      <c r="G665" s="3" t="s">
        <v>17</v>
      </c>
      <c r="H665" s="3" t="s">
        <v>36</v>
      </c>
      <c r="I665" s="4" t="n">
        <v>34121</v>
      </c>
      <c r="J665" s="3" t="s">
        <v>19</v>
      </c>
      <c r="K665" s="3" t="s">
        <v>20</v>
      </c>
      <c r="L665" s="3" t="s">
        <v>2433</v>
      </c>
    </row>
    <row r="666" customFormat="false" ht="14.9" hidden="false" customHeight="true" outlineLevel="0" collapsed="false">
      <c r="A666" s="2" t="str">
        <f aca="false">HYPERLINK("https://www.fabsurplus.com/sdi_catalog/salesItemDetails.do?id=76358")</f>
        <v>https://www.fabsurplus.com/sdi_catalog/salesItemDetails.do?id=76358</v>
      </c>
      <c r="B666" s="2" t="s">
        <v>2434</v>
      </c>
      <c r="C666" s="2" t="s">
        <v>2308</v>
      </c>
      <c r="D666" s="2" t="s">
        <v>2435</v>
      </c>
      <c r="E666" s="2" t="s">
        <v>2436</v>
      </c>
      <c r="F666" s="2" t="s">
        <v>16</v>
      </c>
      <c r="G666" s="2" t="s">
        <v>26</v>
      </c>
      <c r="H666" s="2" t="s">
        <v>27</v>
      </c>
      <c r="I666" s="2"/>
      <c r="J666" s="2" t="s">
        <v>19</v>
      </c>
      <c r="K666" s="2" t="s">
        <v>20</v>
      </c>
      <c r="L666" s="2" t="s">
        <v>2437</v>
      </c>
    </row>
    <row r="667" customFormat="false" ht="14.9" hidden="false" customHeight="true" outlineLevel="0" collapsed="false">
      <c r="A667" s="3" t="str">
        <f aca="false">HYPERLINK("https://www.fabsurplus.com/sdi_catalog/salesItemDetails.do?id=83621")</f>
        <v>https://www.fabsurplus.com/sdi_catalog/salesItemDetails.do?id=83621</v>
      </c>
      <c r="B667" s="3" t="s">
        <v>2438</v>
      </c>
      <c r="C667" s="3" t="s">
        <v>2308</v>
      </c>
      <c r="D667" s="3" t="s">
        <v>1887</v>
      </c>
      <c r="E667" s="3" t="s">
        <v>2439</v>
      </c>
      <c r="F667" s="3" t="s">
        <v>42</v>
      </c>
      <c r="G667" s="3" t="s">
        <v>2440</v>
      </c>
      <c r="H667" s="3" t="s">
        <v>346</v>
      </c>
      <c r="I667" s="4" t="n">
        <v>35946.9166666667</v>
      </c>
      <c r="J667" s="3" t="s">
        <v>19</v>
      </c>
      <c r="K667" s="3" t="s">
        <v>20</v>
      </c>
      <c r="L667" s="5" t="s">
        <v>2441</v>
      </c>
    </row>
    <row r="668" customFormat="false" ht="14.9" hidden="false" customHeight="true" outlineLevel="0" collapsed="false">
      <c r="A668" s="2" t="str">
        <f aca="false">HYPERLINK("https://www.fabsurplus.com/sdi_catalog/salesItemDetails.do?id=83622")</f>
        <v>https://www.fabsurplus.com/sdi_catalog/salesItemDetails.do?id=83622</v>
      </c>
      <c r="B668" s="2" t="s">
        <v>2442</v>
      </c>
      <c r="C668" s="2" t="s">
        <v>2308</v>
      </c>
      <c r="D668" s="2" t="s">
        <v>1887</v>
      </c>
      <c r="E668" s="2" t="s">
        <v>2443</v>
      </c>
      <c r="F668" s="2" t="s">
        <v>16</v>
      </c>
      <c r="G668" s="2" t="s">
        <v>2444</v>
      </c>
      <c r="H668" s="2" t="s">
        <v>27</v>
      </c>
      <c r="I668" s="7" t="n">
        <v>36678</v>
      </c>
      <c r="J668" s="2" t="s">
        <v>19</v>
      </c>
      <c r="K668" s="2" t="s">
        <v>20</v>
      </c>
      <c r="L668" s="6" t="s">
        <v>2445</v>
      </c>
    </row>
    <row r="669" customFormat="false" ht="14.9" hidden="false" customHeight="true" outlineLevel="0" collapsed="false">
      <c r="A669" s="3" t="str">
        <f aca="false">HYPERLINK("https://www.fabsurplus.com/sdi_catalog/salesItemDetails.do?id=83623")</f>
        <v>https://www.fabsurplus.com/sdi_catalog/salesItemDetails.do?id=83623</v>
      </c>
      <c r="B669" s="3" t="s">
        <v>2446</v>
      </c>
      <c r="C669" s="3" t="s">
        <v>2308</v>
      </c>
      <c r="D669" s="3" t="s">
        <v>1887</v>
      </c>
      <c r="E669" s="3" t="s">
        <v>2443</v>
      </c>
      <c r="F669" s="3" t="s">
        <v>16</v>
      </c>
      <c r="G669" s="3" t="s">
        <v>17</v>
      </c>
      <c r="H669" s="3" t="s">
        <v>346</v>
      </c>
      <c r="I669" s="4" t="n">
        <v>36678</v>
      </c>
      <c r="J669" s="3" t="s">
        <v>19</v>
      </c>
      <c r="K669" s="3" t="s">
        <v>20</v>
      </c>
      <c r="L669" s="5" t="s">
        <v>2447</v>
      </c>
    </row>
    <row r="670" customFormat="false" ht="14.9" hidden="false" customHeight="true" outlineLevel="0" collapsed="false">
      <c r="A670" s="2" t="str">
        <f aca="false">HYPERLINK("https://www.fabsurplus.com/sdi_catalog/salesItemDetails.do?id=83630")</f>
        <v>https://www.fabsurplus.com/sdi_catalog/salesItemDetails.do?id=83630</v>
      </c>
      <c r="B670" s="2" t="s">
        <v>2448</v>
      </c>
      <c r="C670" s="2" t="s">
        <v>2302</v>
      </c>
      <c r="D670" s="2" t="s">
        <v>1887</v>
      </c>
      <c r="E670" s="2" t="s">
        <v>2443</v>
      </c>
      <c r="F670" s="2" t="s">
        <v>16</v>
      </c>
      <c r="G670" s="2" t="s">
        <v>17</v>
      </c>
      <c r="H670" s="2" t="s">
        <v>346</v>
      </c>
      <c r="I670" s="7" t="n">
        <v>36861</v>
      </c>
      <c r="J670" s="2" t="s">
        <v>19</v>
      </c>
      <c r="K670" s="2" t="s">
        <v>20</v>
      </c>
      <c r="L670" s="6" t="s">
        <v>2449</v>
      </c>
    </row>
    <row r="671" customFormat="false" ht="14.9" hidden="false" customHeight="true" outlineLevel="0" collapsed="false">
      <c r="A671" s="3" t="str">
        <f aca="false">HYPERLINK("https://www.fabsurplus.com/sdi_catalog/salesItemDetails.do?id=83643")</f>
        <v>https://www.fabsurplus.com/sdi_catalog/salesItemDetails.do?id=83643</v>
      </c>
      <c r="B671" s="3" t="s">
        <v>2450</v>
      </c>
      <c r="C671" s="3" t="s">
        <v>2308</v>
      </c>
      <c r="D671" s="3"/>
      <c r="E671" s="3" t="s">
        <v>2451</v>
      </c>
      <c r="F671" s="3" t="s">
        <v>47</v>
      </c>
      <c r="G671" s="3" t="s">
        <v>534</v>
      </c>
      <c r="H671" s="3" t="s">
        <v>27</v>
      </c>
      <c r="I671" s="3"/>
      <c r="J671" s="3" t="s">
        <v>19</v>
      </c>
      <c r="K671" s="3" t="s">
        <v>20</v>
      </c>
      <c r="L671" s="3" t="s">
        <v>2452</v>
      </c>
    </row>
    <row r="672" customFormat="false" ht="14.9" hidden="false" customHeight="true" outlineLevel="0" collapsed="false">
      <c r="A672" s="2" t="str">
        <f aca="false">HYPERLINK("https://www.fabsurplus.com/sdi_catalog/salesItemDetails.do?id=83645")</f>
        <v>https://www.fabsurplus.com/sdi_catalog/salesItemDetails.do?id=83645</v>
      </c>
      <c r="B672" s="2" t="s">
        <v>2453</v>
      </c>
      <c r="C672" s="2" t="s">
        <v>2308</v>
      </c>
      <c r="D672" s="2" t="s">
        <v>2454</v>
      </c>
      <c r="E672" s="2" t="s">
        <v>2455</v>
      </c>
      <c r="F672" s="2" t="s">
        <v>16</v>
      </c>
      <c r="G672" s="2" t="s">
        <v>26</v>
      </c>
      <c r="H672" s="2" t="s">
        <v>36</v>
      </c>
      <c r="I672" s="7" t="n">
        <v>33756</v>
      </c>
      <c r="J672" s="2" t="s">
        <v>19</v>
      </c>
      <c r="K672" s="2" t="s">
        <v>20</v>
      </c>
      <c r="L672" s="6" t="s">
        <v>2456</v>
      </c>
    </row>
    <row r="673" customFormat="false" ht="14.9" hidden="false" customHeight="true" outlineLevel="0" collapsed="false">
      <c r="A673" s="3" t="str">
        <f aca="false">HYPERLINK("https://www.fabsurplus.com/sdi_catalog/salesItemDetails.do?id=83810")</f>
        <v>https://www.fabsurplus.com/sdi_catalog/salesItemDetails.do?id=83810</v>
      </c>
      <c r="B673" s="3" t="s">
        <v>2457</v>
      </c>
      <c r="C673" s="3" t="s">
        <v>2308</v>
      </c>
      <c r="D673" s="3" t="s">
        <v>2207</v>
      </c>
      <c r="E673" s="3" t="s">
        <v>2458</v>
      </c>
      <c r="F673" s="3" t="s">
        <v>16</v>
      </c>
      <c r="G673" s="3" t="s">
        <v>17</v>
      </c>
      <c r="H673" s="3" t="s">
        <v>27</v>
      </c>
      <c r="I673" s="4" t="n">
        <v>35581.9166666667</v>
      </c>
      <c r="J673" s="3" t="s">
        <v>19</v>
      </c>
      <c r="K673" s="3" t="s">
        <v>20</v>
      </c>
      <c r="L673" s="3" t="s">
        <v>2459</v>
      </c>
    </row>
    <row r="674" customFormat="false" ht="14.9" hidden="false" customHeight="true" outlineLevel="0" collapsed="false">
      <c r="A674" s="2" t="str">
        <f aca="false">HYPERLINK("https://www.fabsurplus.com/sdi_catalog/salesItemDetails.do?id=83837")</f>
        <v>https://www.fabsurplus.com/sdi_catalog/salesItemDetails.do?id=83837</v>
      </c>
      <c r="B674" s="2" t="s">
        <v>2460</v>
      </c>
      <c r="C674" s="2" t="s">
        <v>2302</v>
      </c>
      <c r="D674" s="2" t="s">
        <v>2207</v>
      </c>
      <c r="E674" s="2" t="s">
        <v>2461</v>
      </c>
      <c r="F674" s="2" t="s">
        <v>16</v>
      </c>
      <c r="G674" s="2" t="s">
        <v>534</v>
      </c>
      <c r="H674" s="2" t="s">
        <v>27</v>
      </c>
      <c r="I674" s="2"/>
      <c r="J674" s="2" t="s">
        <v>19</v>
      </c>
      <c r="K674" s="2" t="s">
        <v>20</v>
      </c>
      <c r="L674" s="2" t="s">
        <v>2462</v>
      </c>
    </row>
    <row r="675" customFormat="false" ht="14.9" hidden="false" customHeight="true" outlineLevel="0" collapsed="false">
      <c r="A675" s="3" t="str">
        <f aca="false">HYPERLINK("https://www.fabsurplus.com/sdi_catalog/salesItemDetails.do?id=83896")</f>
        <v>https://www.fabsurplus.com/sdi_catalog/salesItemDetails.do?id=83896</v>
      </c>
      <c r="B675" s="3" t="s">
        <v>2463</v>
      </c>
      <c r="C675" s="3" t="s">
        <v>2302</v>
      </c>
      <c r="D675" s="3" t="s">
        <v>2464</v>
      </c>
      <c r="E675" s="3" t="s">
        <v>2465</v>
      </c>
      <c r="F675" s="3" t="s">
        <v>16</v>
      </c>
      <c r="G675" s="3" t="s">
        <v>534</v>
      </c>
      <c r="H675" s="3" t="s">
        <v>36</v>
      </c>
      <c r="I675" s="3"/>
      <c r="J675" s="3" t="s">
        <v>19</v>
      </c>
      <c r="K675" s="3" t="s">
        <v>20</v>
      </c>
      <c r="L675" s="5" t="s">
        <v>2466</v>
      </c>
    </row>
    <row r="676" customFormat="false" ht="14.9" hidden="false" customHeight="true" outlineLevel="0" collapsed="false">
      <c r="A676" s="2" t="str">
        <f aca="false">HYPERLINK("https://www.fabsurplus.com/sdi_catalog/salesItemDetails.do?id=83897")</f>
        <v>https://www.fabsurplus.com/sdi_catalog/salesItemDetails.do?id=83897</v>
      </c>
      <c r="B676" s="2" t="s">
        <v>2467</v>
      </c>
      <c r="C676" s="2" t="s">
        <v>2308</v>
      </c>
      <c r="D676" s="2" t="s">
        <v>2207</v>
      </c>
      <c r="E676" s="2" t="s">
        <v>2468</v>
      </c>
      <c r="F676" s="2" t="s">
        <v>16</v>
      </c>
      <c r="G676" s="2" t="s">
        <v>534</v>
      </c>
      <c r="H676" s="2" t="s">
        <v>27</v>
      </c>
      <c r="I676" s="7" t="n">
        <v>34912</v>
      </c>
      <c r="J676" s="2" t="s">
        <v>19</v>
      </c>
      <c r="K676" s="2" t="s">
        <v>20</v>
      </c>
      <c r="L676" s="6" t="s">
        <v>2469</v>
      </c>
    </row>
    <row r="677" customFormat="false" ht="14.9" hidden="false" customHeight="true" outlineLevel="0" collapsed="false">
      <c r="A677" s="3" t="str">
        <f aca="false">HYPERLINK("https://www.fabsurplus.com/sdi_catalog/salesItemDetails.do?id=83901")</f>
        <v>https://www.fabsurplus.com/sdi_catalog/salesItemDetails.do?id=83901</v>
      </c>
      <c r="B677" s="3" t="s">
        <v>2470</v>
      </c>
      <c r="C677" s="3" t="s">
        <v>2308</v>
      </c>
      <c r="D677" s="3" t="s">
        <v>2471</v>
      </c>
      <c r="E677" s="3" t="s">
        <v>2472</v>
      </c>
      <c r="F677" s="3" t="s">
        <v>16</v>
      </c>
      <c r="G677" s="3" t="s">
        <v>534</v>
      </c>
      <c r="H677" s="3" t="s">
        <v>27</v>
      </c>
      <c r="I677" s="3"/>
      <c r="J677" s="3" t="s">
        <v>19</v>
      </c>
      <c r="K677" s="3" t="s">
        <v>20</v>
      </c>
      <c r="L677" s="5" t="s">
        <v>2473</v>
      </c>
    </row>
    <row r="678" customFormat="false" ht="14.9" hidden="false" customHeight="true" outlineLevel="0" collapsed="false">
      <c r="A678" s="2" t="str">
        <f aca="false">HYPERLINK("https://www.fabsurplus.com/sdi_catalog/salesItemDetails.do?id=83902")</f>
        <v>https://www.fabsurplus.com/sdi_catalog/salesItemDetails.do?id=83902</v>
      </c>
      <c r="B678" s="2" t="s">
        <v>2474</v>
      </c>
      <c r="C678" s="2" t="s">
        <v>2308</v>
      </c>
      <c r="D678" s="2" t="s">
        <v>2475</v>
      </c>
      <c r="E678" s="2" t="s">
        <v>2476</v>
      </c>
      <c r="F678" s="2" t="s">
        <v>16</v>
      </c>
      <c r="G678" s="2" t="s">
        <v>26</v>
      </c>
      <c r="H678" s="2" t="s">
        <v>36</v>
      </c>
      <c r="I678" s="2"/>
      <c r="J678" s="2" t="s">
        <v>19</v>
      </c>
      <c r="K678" s="2" t="s">
        <v>20</v>
      </c>
      <c r="L678" s="6" t="s">
        <v>2477</v>
      </c>
    </row>
    <row r="679" customFormat="false" ht="14.9" hidden="false" customHeight="true" outlineLevel="0" collapsed="false">
      <c r="A679" s="3" t="str">
        <f aca="false">HYPERLINK("https://www.fabsurplus.com/sdi_catalog/salesItemDetails.do?id=83918")</f>
        <v>https://www.fabsurplus.com/sdi_catalog/salesItemDetails.do?id=83918</v>
      </c>
      <c r="B679" s="3" t="s">
        <v>2478</v>
      </c>
      <c r="C679" s="3" t="s">
        <v>2302</v>
      </c>
      <c r="D679" s="3" t="s">
        <v>2207</v>
      </c>
      <c r="E679" s="3" t="s">
        <v>2479</v>
      </c>
      <c r="F679" s="3" t="s">
        <v>16</v>
      </c>
      <c r="G679" s="3" t="s">
        <v>534</v>
      </c>
      <c r="H679" s="3" t="s">
        <v>27</v>
      </c>
      <c r="I679" s="3"/>
      <c r="J679" s="3" t="s">
        <v>19</v>
      </c>
      <c r="K679" s="3" t="s">
        <v>20</v>
      </c>
      <c r="L679" s="5" t="s">
        <v>2480</v>
      </c>
    </row>
    <row r="680" customFormat="false" ht="14.9" hidden="false" customHeight="true" outlineLevel="0" collapsed="false">
      <c r="A680" s="2" t="str">
        <f aca="false">HYPERLINK("https://www.fabsurplus.com/sdi_catalog/salesItemDetails.do?id=83929")</f>
        <v>https://www.fabsurplus.com/sdi_catalog/salesItemDetails.do?id=83929</v>
      </c>
      <c r="B680" s="2" t="s">
        <v>2481</v>
      </c>
      <c r="C680" s="2" t="s">
        <v>2302</v>
      </c>
      <c r="D680" s="2" t="s">
        <v>2482</v>
      </c>
      <c r="E680" s="2" t="s">
        <v>2483</v>
      </c>
      <c r="F680" s="2" t="s">
        <v>16</v>
      </c>
      <c r="G680" s="2" t="s">
        <v>17</v>
      </c>
      <c r="H680" s="2" t="s">
        <v>27</v>
      </c>
      <c r="I680" s="7" t="n">
        <v>35946.9166666667</v>
      </c>
      <c r="J680" s="2" t="s">
        <v>19</v>
      </c>
      <c r="K680" s="2" t="s">
        <v>20</v>
      </c>
      <c r="L680" s="6" t="s">
        <v>2484</v>
      </c>
    </row>
    <row r="681" customFormat="false" ht="14.9" hidden="false" customHeight="true" outlineLevel="0" collapsed="false">
      <c r="A681" s="3" t="str">
        <f aca="false">HYPERLINK("https://www.fabsurplus.com/sdi_catalog/salesItemDetails.do?id=83930")</f>
        <v>https://www.fabsurplus.com/sdi_catalog/salesItemDetails.do?id=83930</v>
      </c>
      <c r="B681" s="3" t="s">
        <v>2485</v>
      </c>
      <c r="C681" s="3" t="s">
        <v>2302</v>
      </c>
      <c r="D681" s="3" t="s">
        <v>2486</v>
      </c>
      <c r="E681" s="3" t="s">
        <v>2487</v>
      </c>
      <c r="F681" s="3" t="s">
        <v>47</v>
      </c>
      <c r="G681" s="3" t="s">
        <v>534</v>
      </c>
      <c r="H681" s="3" t="s">
        <v>27</v>
      </c>
      <c r="I681" s="3"/>
      <c r="J681" s="3" t="s">
        <v>19</v>
      </c>
      <c r="K681" s="3" t="s">
        <v>20</v>
      </c>
      <c r="L681" s="5" t="s">
        <v>2488</v>
      </c>
    </row>
    <row r="682" customFormat="false" ht="14.9" hidden="false" customHeight="true" outlineLevel="0" collapsed="false">
      <c r="A682" s="2" t="str">
        <f aca="false">HYPERLINK("https://www.fabsurplus.com/sdi_catalog/salesItemDetails.do?id=83932")</f>
        <v>https://www.fabsurplus.com/sdi_catalog/salesItemDetails.do?id=83932</v>
      </c>
      <c r="B682" s="2" t="s">
        <v>2489</v>
      </c>
      <c r="C682" s="2" t="s">
        <v>2302</v>
      </c>
      <c r="D682" s="2" t="s">
        <v>2490</v>
      </c>
      <c r="E682" s="2" t="s">
        <v>2491</v>
      </c>
      <c r="F682" s="2" t="s">
        <v>16</v>
      </c>
      <c r="G682" s="2" t="s">
        <v>534</v>
      </c>
      <c r="H682" s="2" t="s">
        <v>27</v>
      </c>
      <c r="I682" s="7" t="n">
        <v>31381.9583333333</v>
      </c>
      <c r="J682" s="2" t="s">
        <v>19</v>
      </c>
      <c r="K682" s="2" t="s">
        <v>20</v>
      </c>
      <c r="L682" s="6" t="s">
        <v>2492</v>
      </c>
    </row>
    <row r="683" customFormat="false" ht="14.9" hidden="false" customHeight="true" outlineLevel="0" collapsed="false">
      <c r="A683" s="3" t="str">
        <f aca="false">HYPERLINK("https://www.fabsurplus.com/sdi_catalog/salesItemDetails.do?id=84054")</f>
        <v>https://www.fabsurplus.com/sdi_catalog/salesItemDetails.do?id=84054</v>
      </c>
      <c r="B683" s="3" t="s">
        <v>2493</v>
      </c>
      <c r="C683" s="3" t="s">
        <v>2302</v>
      </c>
      <c r="D683" s="3" t="s">
        <v>1887</v>
      </c>
      <c r="E683" s="3" t="s">
        <v>2494</v>
      </c>
      <c r="F683" s="3" t="s">
        <v>47</v>
      </c>
      <c r="G683" s="3" t="s">
        <v>26</v>
      </c>
      <c r="H683" s="3" t="s">
        <v>27</v>
      </c>
      <c r="I683" s="3"/>
      <c r="J683" s="3" t="s">
        <v>19</v>
      </c>
      <c r="K683" s="3" t="s">
        <v>20</v>
      </c>
      <c r="L683" s="5" t="s">
        <v>2495</v>
      </c>
    </row>
    <row r="684" customFormat="false" ht="14.9" hidden="false" customHeight="true" outlineLevel="0" collapsed="false">
      <c r="A684" s="2" t="str">
        <f aca="false">HYPERLINK("https://www.fabsurplus.com/sdi_catalog/salesItemDetails.do?id=84086")</f>
        <v>https://www.fabsurplus.com/sdi_catalog/salesItemDetails.do?id=84086</v>
      </c>
      <c r="B684" s="2" t="s">
        <v>2496</v>
      </c>
      <c r="C684" s="2" t="s">
        <v>2302</v>
      </c>
      <c r="D684" s="2" t="s">
        <v>2497</v>
      </c>
      <c r="E684" s="2" t="s">
        <v>2498</v>
      </c>
      <c r="F684" s="2" t="s">
        <v>1673</v>
      </c>
      <c r="G684" s="2"/>
      <c r="H684" s="2" t="s">
        <v>284</v>
      </c>
      <c r="I684" s="7" t="n">
        <v>36678</v>
      </c>
      <c r="J684" s="2" t="s">
        <v>19</v>
      </c>
      <c r="K684" s="2" t="s">
        <v>20</v>
      </c>
      <c r="L684" s="6" t="s">
        <v>2499</v>
      </c>
    </row>
    <row r="685" customFormat="false" ht="14.9" hidden="false" customHeight="true" outlineLevel="0" collapsed="false">
      <c r="A685" s="3" t="str">
        <f aca="false">HYPERLINK("https://www.fabsurplus.com/sdi_catalog/salesItemDetails.do?id=84087")</f>
        <v>https://www.fabsurplus.com/sdi_catalog/salesItemDetails.do?id=84087</v>
      </c>
      <c r="B685" s="3" t="s">
        <v>2500</v>
      </c>
      <c r="C685" s="3" t="s">
        <v>2302</v>
      </c>
      <c r="D685" s="3" t="s">
        <v>2207</v>
      </c>
      <c r="E685" s="3" t="s">
        <v>2501</v>
      </c>
      <c r="F685" s="3" t="s">
        <v>16</v>
      </c>
      <c r="G685" s="3" t="s">
        <v>26</v>
      </c>
      <c r="H685" s="3" t="s">
        <v>27</v>
      </c>
      <c r="I685" s="3"/>
      <c r="J685" s="3" t="s">
        <v>19</v>
      </c>
      <c r="K685" s="3" t="s">
        <v>20</v>
      </c>
      <c r="L685" s="5" t="s">
        <v>2502</v>
      </c>
    </row>
    <row r="686" customFormat="false" ht="14.9" hidden="false" customHeight="true" outlineLevel="0" collapsed="false">
      <c r="A686" s="2" t="str">
        <f aca="false">HYPERLINK("https://www.fabsurplus.com/sdi_catalog/salesItemDetails.do?id=84088")</f>
        <v>https://www.fabsurplus.com/sdi_catalog/salesItemDetails.do?id=84088</v>
      </c>
      <c r="B686" s="2" t="s">
        <v>2503</v>
      </c>
      <c r="C686" s="2" t="s">
        <v>2302</v>
      </c>
      <c r="D686" s="2" t="s">
        <v>2207</v>
      </c>
      <c r="E686" s="2" t="s">
        <v>2504</v>
      </c>
      <c r="F686" s="2" t="s">
        <v>16</v>
      </c>
      <c r="G686" s="2" t="s">
        <v>26</v>
      </c>
      <c r="H686" s="2" t="s">
        <v>27</v>
      </c>
      <c r="I686" s="2"/>
      <c r="J686" s="2" t="s">
        <v>19</v>
      </c>
      <c r="K686" s="2" t="s">
        <v>20</v>
      </c>
      <c r="L686" s="6" t="s">
        <v>2505</v>
      </c>
    </row>
    <row r="687" customFormat="false" ht="14.9" hidden="false" customHeight="true" outlineLevel="0" collapsed="false">
      <c r="A687" s="3" t="str">
        <f aca="false">HYPERLINK("https://www.fabsurplus.com/sdi_catalog/salesItemDetails.do?id=84089")</f>
        <v>https://www.fabsurplus.com/sdi_catalog/salesItemDetails.do?id=84089</v>
      </c>
      <c r="B687" s="3" t="s">
        <v>2506</v>
      </c>
      <c r="C687" s="3" t="s">
        <v>2302</v>
      </c>
      <c r="D687" s="3" t="s">
        <v>2507</v>
      </c>
      <c r="E687" s="3" t="s">
        <v>2508</v>
      </c>
      <c r="F687" s="3" t="s">
        <v>16</v>
      </c>
      <c r="G687" s="3" t="s">
        <v>26</v>
      </c>
      <c r="H687" s="3" t="s">
        <v>27</v>
      </c>
      <c r="I687" s="4" t="n">
        <v>35854.9583333333</v>
      </c>
      <c r="J687" s="3" t="s">
        <v>19</v>
      </c>
      <c r="K687" s="3" t="s">
        <v>20</v>
      </c>
      <c r="L687" s="5" t="s">
        <v>2509</v>
      </c>
    </row>
    <row r="688" customFormat="false" ht="14.9" hidden="false" customHeight="true" outlineLevel="0" collapsed="false">
      <c r="A688" s="2" t="str">
        <f aca="false">HYPERLINK("https://www.fabsurplus.com/sdi_catalog/salesItemDetails.do?id=84091")</f>
        <v>https://www.fabsurplus.com/sdi_catalog/salesItemDetails.do?id=84091</v>
      </c>
      <c r="B688" s="2" t="s">
        <v>2510</v>
      </c>
      <c r="C688" s="2" t="s">
        <v>2302</v>
      </c>
      <c r="D688" s="2" t="s">
        <v>2511</v>
      </c>
      <c r="E688" s="2" t="s">
        <v>2512</v>
      </c>
      <c r="F688" s="2" t="s">
        <v>16</v>
      </c>
      <c r="G688" s="2" t="s">
        <v>26</v>
      </c>
      <c r="H688" s="2" t="s">
        <v>27</v>
      </c>
      <c r="I688" s="7" t="n">
        <v>34850.9166666667</v>
      </c>
      <c r="J688" s="2" t="s">
        <v>19</v>
      </c>
      <c r="K688" s="2" t="s">
        <v>20</v>
      </c>
      <c r="L688" s="6" t="s">
        <v>2513</v>
      </c>
    </row>
    <row r="689" customFormat="false" ht="14.9" hidden="false" customHeight="true" outlineLevel="0" collapsed="false">
      <c r="A689" s="3" t="str">
        <f aca="false">HYPERLINK("https://www.fabsurplus.com/sdi_catalog/salesItemDetails.do?id=84092")</f>
        <v>https://www.fabsurplus.com/sdi_catalog/salesItemDetails.do?id=84092</v>
      </c>
      <c r="B689" s="3" t="s">
        <v>2514</v>
      </c>
      <c r="C689" s="3" t="s">
        <v>2302</v>
      </c>
      <c r="D689" s="3" t="s">
        <v>2515</v>
      </c>
      <c r="E689" s="3" t="s">
        <v>2516</v>
      </c>
      <c r="F689" s="3" t="s">
        <v>16</v>
      </c>
      <c r="G689" s="3" t="s">
        <v>61</v>
      </c>
      <c r="H689" s="3" t="s">
        <v>27</v>
      </c>
      <c r="I689" s="4" t="n">
        <v>35946.9166666667</v>
      </c>
      <c r="J689" s="3" t="s">
        <v>19</v>
      </c>
      <c r="K689" s="3" t="s">
        <v>20</v>
      </c>
      <c r="L689" s="5" t="s">
        <v>2517</v>
      </c>
    </row>
    <row r="690" customFormat="false" ht="14.9" hidden="false" customHeight="true" outlineLevel="0" collapsed="false">
      <c r="A690" s="2" t="str">
        <f aca="false">HYPERLINK("https://www.fabsurplus.com/sdi_catalog/salesItemDetails.do?id=84093")</f>
        <v>https://www.fabsurplus.com/sdi_catalog/salesItemDetails.do?id=84093</v>
      </c>
      <c r="B690" s="2" t="s">
        <v>2518</v>
      </c>
      <c r="C690" s="2" t="s">
        <v>2302</v>
      </c>
      <c r="D690" s="2" t="s">
        <v>2519</v>
      </c>
      <c r="E690" s="2" t="s">
        <v>2520</v>
      </c>
      <c r="F690" s="2" t="s">
        <v>16</v>
      </c>
      <c r="G690" s="2" t="s">
        <v>26</v>
      </c>
      <c r="H690" s="2" t="s">
        <v>36</v>
      </c>
      <c r="I690" s="2"/>
      <c r="J690" s="2" t="s">
        <v>19</v>
      </c>
      <c r="K690" s="2" t="s">
        <v>20</v>
      </c>
      <c r="L690" s="6" t="s">
        <v>2521</v>
      </c>
    </row>
    <row r="691" customFormat="false" ht="14.9" hidden="false" customHeight="true" outlineLevel="0" collapsed="false">
      <c r="A691" s="3" t="str">
        <f aca="false">HYPERLINK("https://www.fabsurplus.com/sdi_catalog/salesItemDetails.do?id=84215")</f>
        <v>https://www.fabsurplus.com/sdi_catalog/salesItemDetails.do?id=84215</v>
      </c>
      <c r="B691" s="3" t="s">
        <v>2522</v>
      </c>
      <c r="C691" s="3" t="s">
        <v>2302</v>
      </c>
      <c r="D691" s="3" t="s">
        <v>2207</v>
      </c>
      <c r="E691" s="3" t="s">
        <v>2523</v>
      </c>
      <c r="F691" s="3" t="s">
        <v>16</v>
      </c>
      <c r="G691" s="3" t="s">
        <v>26</v>
      </c>
      <c r="H691" s="3" t="s">
        <v>27</v>
      </c>
      <c r="I691" s="4" t="n">
        <v>34090</v>
      </c>
      <c r="J691" s="3" t="s">
        <v>19</v>
      </c>
      <c r="K691" s="3" t="s">
        <v>20</v>
      </c>
      <c r="L691" s="5" t="s">
        <v>2524</v>
      </c>
    </row>
    <row r="692" customFormat="false" ht="14.9" hidden="false" customHeight="true" outlineLevel="0" collapsed="false">
      <c r="A692" s="2" t="str">
        <f aca="false">HYPERLINK("https://www.fabsurplus.com/sdi_catalog/salesItemDetails.do?id=84217")</f>
        <v>https://www.fabsurplus.com/sdi_catalog/salesItemDetails.do?id=84217</v>
      </c>
      <c r="B692" s="2" t="s">
        <v>2525</v>
      </c>
      <c r="C692" s="2" t="s">
        <v>2302</v>
      </c>
      <c r="D692" s="2" t="s">
        <v>2526</v>
      </c>
      <c r="E692" s="2" t="s">
        <v>2527</v>
      </c>
      <c r="F692" s="2" t="s">
        <v>16</v>
      </c>
      <c r="G692" s="2" t="s">
        <v>17</v>
      </c>
      <c r="H692" s="2" t="s">
        <v>27</v>
      </c>
      <c r="I692" s="7" t="n">
        <v>33725</v>
      </c>
      <c r="J692" s="2" t="s">
        <v>19</v>
      </c>
      <c r="K692" s="2" t="s">
        <v>20</v>
      </c>
      <c r="L692" s="6" t="s">
        <v>2528</v>
      </c>
    </row>
    <row r="693" customFormat="false" ht="14.9" hidden="false" customHeight="true" outlineLevel="0" collapsed="false">
      <c r="A693" s="3" t="str">
        <f aca="false">HYPERLINK("https://www.fabsurplus.com/sdi_catalog/salesItemDetails.do?id=84219")</f>
        <v>https://www.fabsurplus.com/sdi_catalog/salesItemDetails.do?id=84219</v>
      </c>
      <c r="B693" s="3" t="s">
        <v>2529</v>
      </c>
      <c r="C693" s="3" t="s">
        <v>2302</v>
      </c>
      <c r="D693" s="3" t="s">
        <v>2530</v>
      </c>
      <c r="E693" s="3" t="s">
        <v>2170</v>
      </c>
      <c r="F693" s="3" t="s">
        <v>16</v>
      </c>
      <c r="G693" s="3" t="s">
        <v>17</v>
      </c>
      <c r="H693" s="3" t="s">
        <v>27</v>
      </c>
      <c r="I693" s="4" t="n">
        <v>33725</v>
      </c>
      <c r="J693" s="3" t="s">
        <v>19</v>
      </c>
      <c r="K693" s="3" t="s">
        <v>20</v>
      </c>
      <c r="L693" s="3"/>
    </row>
    <row r="694" customFormat="false" ht="14.9" hidden="false" customHeight="true" outlineLevel="0" collapsed="false">
      <c r="A694" s="2" t="str">
        <f aca="false">HYPERLINK("https://www.fabsurplus.com/sdi_catalog/salesItemDetails.do?id=84220")</f>
        <v>https://www.fabsurplus.com/sdi_catalog/salesItemDetails.do?id=84220</v>
      </c>
      <c r="B694" s="2" t="s">
        <v>2531</v>
      </c>
      <c r="C694" s="2" t="s">
        <v>2302</v>
      </c>
      <c r="D694" s="2" t="s">
        <v>2532</v>
      </c>
      <c r="E694" s="2" t="s">
        <v>2533</v>
      </c>
      <c r="F694" s="2" t="s">
        <v>16</v>
      </c>
      <c r="G694" s="2" t="s">
        <v>26</v>
      </c>
      <c r="H694" s="2" t="s">
        <v>27</v>
      </c>
      <c r="I694" s="2"/>
      <c r="J694" s="2" t="s">
        <v>19</v>
      </c>
      <c r="K694" s="2" t="s">
        <v>20</v>
      </c>
      <c r="L694" s="2"/>
    </row>
    <row r="695" customFormat="false" ht="14.9" hidden="false" customHeight="true" outlineLevel="0" collapsed="false">
      <c r="A695" s="3" t="str">
        <f aca="false">HYPERLINK("https://www.fabsurplus.com/sdi_catalog/salesItemDetails.do?id=84409")</f>
        <v>https://www.fabsurplus.com/sdi_catalog/salesItemDetails.do?id=84409</v>
      </c>
      <c r="B695" s="3" t="s">
        <v>2534</v>
      </c>
      <c r="C695" s="3" t="s">
        <v>2308</v>
      </c>
      <c r="D695" s="3" t="s">
        <v>2535</v>
      </c>
      <c r="E695" s="3" t="s">
        <v>2535</v>
      </c>
      <c r="F695" s="3" t="s">
        <v>16</v>
      </c>
      <c r="G695" s="3" t="s">
        <v>534</v>
      </c>
      <c r="H695" s="3" t="s">
        <v>27</v>
      </c>
      <c r="I695" s="3"/>
      <c r="J695" s="3" t="s">
        <v>19</v>
      </c>
      <c r="K695" s="3" t="s">
        <v>20</v>
      </c>
      <c r="L695" s="3" t="s">
        <v>2536</v>
      </c>
    </row>
    <row r="696" customFormat="false" ht="14.9" hidden="false" customHeight="true" outlineLevel="0" collapsed="false">
      <c r="A696" s="2" t="str">
        <f aca="false">HYPERLINK("https://www.fabsurplus.com/sdi_catalog/salesItemDetails.do?id=84410")</f>
        <v>https://www.fabsurplus.com/sdi_catalog/salesItemDetails.do?id=84410</v>
      </c>
      <c r="B696" s="2" t="s">
        <v>2537</v>
      </c>
      <c r="C696" s="2" t="s">
        <v>2302</v>
      </c>
      <c r="D696" s="2" t="s">
        <v>2244</v>
      </c>
      <c r="E696" s="2" t="s">
        <v>2538</v>
      </c>
      <c r="F696" s="2" t="s">
        <v>16</v>
      </c>
      <c r="G696" s="2" t="s">
        <v>534</v>
      </c>
      <c r="H696" s="2" t="s">
        <v>27</v>
      </c>
      <c r="I696" s="2"/>
      <c r="J696" s="2" t="s">
        <v>19</v>
      </c>
      <c r="K696" s="2" t="s">
        <v>20</v>
      </c>
      <c r="L696" s="6" t="s">
        <v>2539</v>
      </c>
    </row>
    <row r="697" customFormat="false" ht="14.9" hidden="false" customHeight="true" outlineLevel="0" collapsed="false">
      <c r="A697" s="3" t="str">
        <f aca="false">HYPERLINK("https://www.fabsurplus.com/sdi_catalog/salesItemDetails.do?id=103206")</f>
        <v>https://www.fabsurplus.com/sdi_catalog/salesItemDetails.do?id=103206</v>
      </c>
      <c r="B697" s="3" t="s">
        <v>2540</v>
      </c>
      <c r="C697" s="3" t="s">
        <v>2308</v>
      </c>
      <c r="D697" s="3" t="s">
        <v>2475</v>
      </c>
      <c r="E697" s="3" t="s">
        <v>2541</v>
      </c>
      <c r="F697" s="3" t="s">
        <v>16</v>
      </c>
      <c r="G697" s="3" t="s">
        <v>26</v>
      </c>
      <c r="H697" s="3" t="s">
        <v>36</v>
      </c>
      <c r="I697" s="4" t="n">
        <v>34850.9166666667</v>
      </c>
      <c r="J697" s="3" t="s">
        <v>19</v>
      </c>
      <c r="K697" s="3" t="s">
        <v>20</v>
      </c>
      <c r="L697" s="5" t="s">
        <v>2542</v>
      </c>
    </row>
    <row r="698" customFormat="false" ht="14.9" hidden="false" customHeight="true" outlineLevel="0" collapsed="false">
      <c r="A698" s="2" t="str">
        <f aca="false">HYPERLINK("https://www.fabsurplus.com/sdi_catalog/salesItemDetails.do?id=103366")</f>
        <v>https://www.fabsurplus.com/sdi_catalog/salesItemDetails.do?id=103366</v>
      </c>
      <c r="B698" s="2" t="s">
        <v>2543</v>
      </c>
      <c r="C698" s="2" t="s">
        <v>2302</v>
      </c>
      <c r="D698" s="2" t="s">
        <v>2207</v>
      </c>
      <c r="E698" s="2" t="s">
        <v>2544</v>
      </c>
      <c r="F698" s="2" t="s">
        <v>16</v>
      </c>
      <c r="G698" s="2" t="s">
        <v>26</v>
      </c>
      <c r="H698" s="2" t="s">
        <v>27</v>
      </c>
      <c r="I698" s="7" t="n">
        <v>34120.9166666667</v>
      </c>
      <c r="J698" s="2" t="s">
        <v>19</v>
      </c>
      <c r="K698" s="2" t="s">
        <v>20</v>
      </c>
      <c r="L698" s="6" t="s">
        <v>2545</v>
      </c>
    </row>
    <row r="699" customFormat="false" ht="14.9" hidden="false" customHeight="true" outlineLevel="0" collapsed="false">
      <c r="A699" s="3" t="str">
        <f aca="false">HYPERLINK("https://www.fabsurplus.com/sdi_catalog/salesItemDetails.do?id=105866")</f>
        <v>https://www.fabsurplus.com/sdi_catalog/salesItemDetails.do?id=105866</v>
      </c>
      <c r="B699" s="3" t="s">
        <v>2546</v>
      </c>
      <c r="C699" s="3" t="s">
        <v>2308</v>
      </c>
      <c r="D699" s="3" t="s">
        <v>2547</v>
      </c>
      <c r="E699" s="3" t="s">
        <v>2548</v>
      </c>
      <c r="F699" s="3" t="s">
        <v>16</v>
      </c>
      <c r="G699" s="3"/>
      <c r="H699" s="3" t="s">
        <v>36</v>
      </c>
      <c r="I699" s="3"/>
      <c r="J699" s="3" t="s">
        <v>19</v>
      </c>
      <c r="K699" s="3" t="s">
        <v>20</v>
      </c>
      <c r="L699" s="3" t="s">
        <v>2549</v>
      </c>
    </row>
    <row r="700" customFormat="false" ht="14.9" hidden="false" customHeight="true" outlineLevel="0" collapsed="false">
      <c r="A700" s="2" t="str">
        <f aca="false">HYPERLINK("https://www.fabsurplus.com/sdi_catalog/salesItemDetails.do?id=109059")</f>
        <v>https://www.fabsurplus.com/sdi_catalog/salesItemDetails.do?id=109059</v>
      </c>
      <c r="B700" s="2" t="s">
        <v>2550</v>
      </c>
      <c r="C700" s="2" t="s">
        <v>2308</v>
      </c>
      <c r="D700" s="2" t="s">
        <v>2551</v>
      </c>
      <c r="E700" s="2" t="s">
        <v>2552</v>
      </c>
      <c r="F700" s="2" t="s">
        <v>16</v>
      </c>
      <c r="G700" s="2" t="s">
        <v>534</v>
      </c>
      <c r="H700" s="2" t="s">
        <v>27</v>
      </c>
      <c r="I700" s="2"/>
      <c r="J700" s="2" t="s">
        <v>19</v>
      </c>
      <c r="K700" s="2" t="s">
        <v>20</v>
      </c>
      <c r="L700" s="6" t="s">
        <v>2553</v>
      </c>
    </row>
    <row r="701" customFormat="false" ht="14.9" hidden="false" customHeight="true" outlineLevel="0" collapsed="false">
      <c r="A701" s="3" t="str">
        <f aca="false">HYPERLINK("https://www.fabsurplus.com/sdi_catalog/salesItemDetails.do?id=35971")</f>
        <v>https://www.fabsurplus.com/sdi_catalog/salesItemDetails.do?id=35971</v>
      </c>
      <c r="B701" s="3" t="s">
        <v>2554</v>
      </c>
      <c r="C701" s="3" t="s">
        <v>2555</v>
      </c>
      <c r="D701" s="3" t="s">
        <v>2263</v>
      </c>
      <c r="E701" s="3" t="s">
        <v>2556</v>
      </c>
      <c r="F701" s="3" t="s">
        <v>47</v>
      </c>
      <c r="G701" s="3" t="s">
        <v>17</v>
      </c>
      <c r="H701" s="3" t="s">
        <v>27</v>
      </c>
      <c r="I701" s="4" t="n">
        <v>35947</v>
      </c>
      <c r="J701" s="3" t="s">
        <v>19</v>
      </c>
      <c r="K701" s="3" t="s">
        <v>20</v>
      </c>
      <c r="L701" s="3" t="s">
        <v>2557</v>
      </c>
    </row>
    <row r="702" customFormat="false" ht="14.9" hidden="false" customHeight="true" outlineLevel="0" collapsed="false">
      <c r="A702" s="2" t="str">
        <f aca="false">HYPERLINK("https://www.fabsurplus.com/sdi_catalog/salesItemDetails.do?id=103386")</f>
        <v>https://www.fabsurplus.com/sdi_catalog/salesItemDetails.do?id=103386</v>
      </c>
      <c r="B702" s="2" t="s">
        <v>2558</v>
      </c>
      <c r="C702" s="2" t="s">
        <v>2559</v>
      </c>
      <c r="D702" s="2" t="s">
        <v>2560</v>
      </c>
      <c r="E702" s="2" t="s">
        <v>2561</v>
      </c>
      <c r="F702" s="2" t="s">
        <v>47</v>
      </c>
      <c r="G702" s="2" t="s">
        <v>26</v>
      </c>
      <c r="H702" s="2" t="s">
        <v>27</v>
      </c>
      <c r="I702" s="7" t="n">
        <v>37011.9166666667</v>
      </c>
      <c r="J702" s="2" t="s">
        <v>19</v>
      </c>
      <c r="K702" s="2" t="s">
        <v>20</v>
      </c>
      <c r="L702" s="2" t="s">
        <v>2562</v>
      </c>
    </row>
    <row r="703" customFormat="false" ht="14.9" hidden="false" customHeight="true" outlineLevel="0" collapsed="false">
      <c r="A703" s="3" t="str">
        <f aca="false">HYPERLINK("https://www.fabsurplus.com/sdi_catalog/salesItemDetails.do?id=83846")</f>
        <v>https://www.fabsurplus.com/sdi_catalog/salesItemDetails.do?id=83846</v>
      </c>
      <c r="B703" s="3" t="s">
        <v>2563</v>
      </c>
      <c r="C703" s="3" t="s">
        <v>2564</v>
      </c>
      <c r="D703" s="3" t="s">
        <v>2565</v>
      </c>
      <c r="E703" s="3" t="s">
        <v>2566</v>
      </c>
      <c r="F703" s="3" t="s">
        <v>47</v>
      </c>
      <c r="G703" s="3" t="s">
        <v>26</v>
      </c>
      <c r="H703" s="3" t="s">
        <v>27</v>
      </c>
      <c r="I703" s="3"/>
      <c r="J703" s="3" t="s">
        <v>19</v>
      </c>
      <c r="K703" s="3" t="s">
        <v>20</v>
      </c>
      <c r="L703" s="5" t="s">
        <v>2567</v>
      </c>
    </row>
    <row r="704" customFormat="false" ht="14.9" hidden="false" customHeight="true" outlineLevel="0" collapsed="false">
      <c r="A704" s="2" t="str">
        <f aca="false">HYPERLINK("https://www.fabsurplus.com/sdi_catalog/salesItemDetails.do?id=83873")</f>
        <v>https://www.fabsurplus.com/sdi_catalog/salesItemDetails.do?id=83873</v>
      </c>
      <c r="B704" s="2" t="s">
        <v>2568</v>
      </c>
      <c r="C704" s="2" t="s">
        <v>2564</v>
      </c>
      <c r="D704" s="2" t="s">
        <v>2569</v>
      </c>
      <c r="E704" s="2"/>
      <c r="F704" s="2" t="s">
        <v>47</v>
      </c>
      <c r="G704" s="2" t="s">
        <v>534</v>
      </c>
      <c r="H704" s="2" t="s">
        <v>27</v>
      </c>
      <c r="I704" s="2"/>
      <c r="J704" s="2" t="s">
        <v>19</v>
      </c>
      <c r="K704" s="2" t="s">
        <v>20</v>
      </c>
      <c r="L704" s="6" t="s">
        <v>2570</v>
      </c>
    </row>
    <row r="705" customFormat="false" ht="14.9" hidden="false" customHeight="true" outlineLevel="0" collapsed="false">
      <c r="A705" s="3" t="str">
        <f aca="false">HYPERLINK("https://www.fabsurplus.com/sdi_catalog/salesItemDetails.do?id=83880")</f>
        <v>https://www.fabsurplus.com/sdi_catalog/salesItemDetails.do?id=83880</v>
      </c>
      <c r="B705" s="3" t="s">
        <v>2571</v>
      </c>
      <c r="C705" s="3" t="s">
        <v>2564</v>
      </c>
      <c r="D705" s="3" t="s">
        <v>2572</v>
      </c>
      <c r="E705" s="3" t="s">
        <v>2573</v>
      </c>
      <c r="F705" s="3" t="s">
        <v>136</v>
      </c>
      <c r="G705" s="3"/>
      <c r="H705" s="3" t="s">
        <v>18</v>
      </c>
      <c r="I705" s="3"/>
      <c r="J705" s="3" t="s">
        <v>19</v>
      </c>
      <c r="K705" s="3" t="s">
        <v>20</v>
      </c>
      <c r="L705" s="5" t="s">
        <v>2574</v>
      </c>
    </row>
    <row r="706" customFormat="false" ht="14.9" hidden="false" customHeight="true" outlineLevel="0" collapsed="false">
      <c r="A706" s="2" t="str">
        <f aca="false">HYPERLINK("https://www.fabsurplus.com/sdi_catalog/salesItemDetails.do?id=83891")</f>
        <v>https://www.fabsurplus.com/sdi_catalog/salesItemDetails.do?id=83891</v>
      </c>
      <c r="B706" s="2" t="s">
        <v>2575</v>
      </c>
      <c r="C706" s="2" t="s">
        <v>2564</v>
      </c>
      <c r="D706" s="2" t="s">
        <v>2576</v>
      </c>
      <c r="E706" s="2" t="s">
        <v>2577</v>
      </c>
      <c r="F706" s="2" t="s">
        <v>47</v>
      </c>
      <c r="G706" s="2"/>
      <c r="H706" s="2" t="s">
        <v>27</v>
      </c>
      <c r="I706" s="2"/>
      <c r="J706" s="2" t="s">
        <v>19</v>
      </c>
      <c r="K706" s="2" t="s">
        <v>20</v>
      </c>
      <c r="L706" s="6" t="s">
        <v>2578</v>
      </c>
    </row>
    <row r="707" customFormat="false" ht="14.9" hidden="false" customHeight="true" outlineLevel="0" collapsed="false">
      <c r="A707" s="3" t="str">
        <f aca="false">HYPERLINK("https://www.fabsurplus.com/sdi_catalog/salesItemDetails.do?id=84223")</f>
        <v>https://www.fabsurplus.com/sdi_catalog/salesItemDetails.do?id=84223</v>
      </c>
      <c r="B707" s="3" t="s">
        <v>2579</v>
      </c>
      <c r="C707" s="3" t="s">
        <v>2564</v>
      </c>
      <c r="D707" s="3" t="s">
        <v>2580</v>
      </c>
      <c r="E707" s="3" t="s">
        <v>2581</v>
      </c>
      <c r="F707" s="3" t="s">
        <v>42</v>
      </c>
      <c r="G707" s="3" t="s">
        <v>26</v>
      </c>
      <c r="H707" s="3" t="s">
        <v>284</v>
      </c>
      <c r="I707" s="3"/>
      <c r="J707" s="3" t="s">
        <v>19</v>
      </c>
      <c r="K707" s="3" t="s">
        <v>20</v>
      </c>
      <c r="L707" s="5" t="s">
        <v>2582</v>
      </c>
    </row>
    <row r="708" customFormat="false" ht="14.9" hidden="false" customHeight="true" outlineLevel="0" collapsed="false">
      <c r="A708" s="2" t="str">
        <f aca="false">HYPERLINK("https://www.fabsurplus.com/sdi_catalog/salesItemDetails.do?id=84224")</f>
        <v>https://www.fabsurplus.com/sdi_catalog/salesItemDetails.do?id=84224</v>
      </c>
      <c r="B708" s="2" t="s">
        <v>2583</v>
      </c>
      <c r="C708" s="2" t="s">
        <v>2564</v>
      </c>
      <c r="D708" s="2" t="s">
        <v>2580</v>
      </c>
      <c r="E708" s="2" t="s">
        <v>2581</v>
      </c>
      <c r="F708" s="2" t="s">
        <v>16</v>
      </c>
      <c r="G708" s="2" t="s">
        <v>26</v>
      </c>
      <c r="H708" s="2" t="s">
        <v>284</v>
      </c>
      <c r="I708" s="2"/>
      <c r="J708" s="2" t="s">
        <v>19</v>
      </c>
      <c r="K708" s="2" t="s">
        <v>20</v>
      </c>
      <c r="L708" s="6" t="s">
        <v>2584</v>
      </c>
    </row>
    <row r="709" customFormat="false" ht="14.9" hidden="false" customHeight="true" outlineLevel="0" collapsed="false">
      <c r="A709" s="3" t="str">
        <f aca="false">HYPERLINK("https://www.fabsurplus.com/sdi_catalog/salesItemDetails.do?id=84258")</f>
        <v>https://www.fabsurplus.com/sdi_catalog/salesItemDetails.do?id=84258</v>
      </c>
      <c r="B709" s="3" t="s">
        <v>2585</v>
      </c>
      <c r="C709" s="3" t="s">
        <v>2564</v>
      </c>
      <c r="D709" s="3" t="s">
        <v>2586</v>
      </c>
      <c r="E709" s="3" t="s">
        <v>2566</v>
      </c>
      <c r="F709" s="3" t="s">
        <v>126</v>
      </c>
      <c r="G709" s="3"/>
      <c r="H709" s="3" t="s">
        <v>27</v>
      </c>
      <c r="I709" s="3"/>
      <c r="J709" s="3" t="s">
        <v>19</v>
      </c>
      <c r="K709" s="3" t="s">
        <v>20</v>
      </c>
      <c r="L709" s="5" t="s">
        <v>2587</v>
      </c>
    </row>
    <row r="710" customFormat="false" ht="14.9" hidden="false" customHeight="true" outlineLevel="0" collapsed="false">
      <c r="A710" s="2" t="str">
        <f aca="false">HYPERLINK("https://www.fabsurplus.com/sdi_catalog/salesItemDetails.do?id=84261")</f>
        <v>https://www.fabsurplus.com/sdi_catalog/salesItemDetails.do?id=84261</v>
      </c>
      <c r="B710" s="2" t="s">
        <v>2588</v>
      </c>
      <c r="C710" s="2" t="s">
        <v>2564</v>
      </c>
      <c r="D710" s="2" t="s">
        <v>2589</v>
      </c>
      <c r="E710" s="2" t="s">
        <v>2566</v>
      </c>
      <c r="F710" s="2" t="s">
        <v>47</v>
      </c>
      <c r="G710" s="2"/>
      <c r="H710" s="2" t="s">
        <v>27</v>
      </c>
      <c r="I710" s="2"/>
      <c r="J710" s="2" t="s">
        <v>19</v>
      </c>
      <c r="K710" s="2" t="s">
        <v>20</v>
      </c>
      <c r="L710" s="6" t="s">
        <v>2590</v>
      </c>
    </row>
    <row r="711" customFormat="false" ht="14.9" hidden="false" customHeight="true" outlineLevel="0" collapsed="false">
      <c r="A711" s="3" t="str">
        <f aca="false">HYPERLINK("https://www.fabsurplus.com/sdi_catalog/salesItemDetails.do?id=84265")</f>
        <v>https://www.fabsurplus.com/sdi_catalog/salesItemDetails.do?id=84265</v>
      </c>
      <c r="B711" s="3" t="s">
        <v>2591</v>
      </c>
      <c r="C711" s="3" t="s">
        <v>2564</v>
      </c>
      <c r="D711" s="3" t="s">
        <v>2592</v>
      </c>
      <c r="E711" s="3" t="s">
        <v>2566</v>
      </c>
      <c r="F711" s="3" t="s">
        <v>16</v>
      </c>
      <c r="G711" s="3"/>
      <c r="H711" s="3" t="s">
        <v>27</v>
      </c>
      <c r="I711" s="3"/>
      <c r="J711" s="3" t="s">
        <v>19</v>
      </c>
      <c r="K711" s="3" t="s">
        <v>20</v>
      </c>
      <c r="L711" s="5" t="s">
        <v>2593</v>
      </c>
    </row>
    <row r="712" customFormat="false" ht="14.9" hidden="false" customHeight="true" outlineLevel="0" collapsed="false">
      <c r="A712" s="2" t="str">
        <f aca="false">HYPERLINK("https://www.fabsurplus.com/sdi_catalog/salesItemDetails.do?id=84266")</f>
        <v>https://www.fabsurplus.com/sdi_catalog/salesItemDetails.do?id=84266</v>
      </c>
      <c r="B712" s="2" t="s">
        <v>2594</v>
      </c>
      <c r="C712" s="2" t="s">
        <v>2564</v>
      </c>
      <c r="D712" s="2" t="s">
        <v>2595</v>
      </c>
      <c r="E712" s="2" t="s">
        <v>2566</v>
      </c>
      <c r="F712" s="2" t="s">
        <v>16</v>
      </c>
      <c r="G712" s="2"/>
      <c r="H712" s="2" t="s">
        <v>27</v>
      </c>
      <c r="I712" s="2"/>
      <c r="J712" s="2" t="s">
        <v>19</v>
      </c>
      <c r="K712" s="2" t="s">
        <v>20</v>
      </c>
      <c r="L712" s="6" t="s">
        <v>2596</v>
      </c>
    </row>
    <row r="713" customFormat="false" ht="14.9" hidden="false" customHeight="true" outlineLevel="0" collapsed="false">
      <c r="A713" s="3" t="str">
        <f aca="false">HYPERLINK("https://www.fabsurplus.com/sdi_catalog/salesItemDetails.do?id=84270")</f>
        <v>https://www.fabsurplus.com/sdi_catalog/salesItemDetails.do?id=84270</v>
      </c>
      <c r="B713" s="3" t="s">
        <v>2597</v>
      </c>
      <c r="C713" s="3" t="s">
        <v>2564</v>
      </c>
      <c r="D713" s="3" t="s">
        <v>2586</v>
      </c>
      <c r="E713" s="3" t="s">
        <v>2566</v>
      </c>
      <c r="F713" s="3" t="s">
        <v>47</v>
      </c>
      <c r="G713" s="3"/>
      <c r="H713" s="3" t="s">
        <v>27</v>
      </c>
      <c r="I713" s="3"/>
      <c r="J713" s="3" t="s">
        <v>19</v>
      </c>
      <c r="K713" s="3" t="s">
        <v>20</v>
      </c>
      <c r="L713" s="5" t="s">
        <v>2598</v>
      </c>
    </row>
    <row r="714" customFormat="false" ht="14.9" hidden="false" customHeight="true" outlineLevel="0" collapsed="false">
      <c r="A714" s="2" t="str">
        <f aca="false">HYPERLINK("https://www.fabsurplus.com/sdi_catalog/salesItemDetails.do?id=84055")</f>
        <v>https://www.fabsurplus.com/sdi_catalog/salesItemDetails.do?id=84055</v>
      </c>
      <c r="B714" s="2" t="s">
        <v>2599</v>
      </c>
      <c r="C714" s="2" t="s">
        <v>2600</v>
      </c>
      <c r="D714" s="2" t="s">
        <v>2601</v>
      </c>
      <c r="E714" s="2" t="s">
        <v>2602</v>
      </c>
      <c r="F714" s="2" t="s">
        <v>42</v>
      </c>
      <c r="G714" s="2"/>
      <c r="H714" s="2" t="s">
        <v>27</v>
      </c>
      <c r="I714" s="2"/>
      <c r="J714" s="2" t="s">
        <v>19</v>
      </c>
      <c r="K714" s="2" t="s">
        <v>20</v>
      </c>
      <c r="L714" s="6" t="s">
        <v>2603</v>
      </c>
    </row>
    <row r="715" customFormat="false" ht="14.9" hidden="false" customHeight="true" outlineLevel="0" collapsed="false">
      <c r="A715" s="3" t="str">
        <f aca="false">HYPERLINK("https://www.fabsurplus.com/sdi_catalog/salesItemDetails.do?id=84056")</f>
        <v>https://www.fabsurplus.com/sdi_catalog/salesItemDetails.do?id=84056</v>
      </c>
      <c r="B715" s="3" t="s">
        <v>2604</v>
      </c>
      <c r="C715" s="3" t="s">
        <v>2600</v>
      </c>
      <c r="D715" s="3" t="s">
        <v>2601</v>
      </c>
      <c r="E715" s="3" t="s">
        <v>2605</v>
      </c>
      <c r="F715" s="3" t="s">
        <v>16</v>
      </c>
      <c r="G715" s="3"/>
      <c r="H715" s="3" t="s">
        <v>27</v>
      </c>
      <c r="I715" s="3"/>
      <c r="J715" s="3" t="s">
        <v>19</v>
      </c>
      <c r="K715" s="3" t="s">
        <v>20</v>
      </c>
      <c r="L715" s="5" t="s">
        <v>2606</v>
      </c>
    </row>
    <row r="716" customFormat="false" ht="14.9" hidden="false" customHeight="true" outlineLevel="0" collapsed="false">
      <c r="A716" s="2" t="str">
        <f aca="false">HYPERLINK("https://www.fabsurplus.com/sdi_catalog/salesItemDetails.do?id=84057")</f>
        <v>https://www.fabsurplus.com/sdi_catalog/salesItemDetails.do?id=84057</v>
      </c>
      <c r="B716" s="2" t="s">
        <v>2607</v>
      </c>
      <c r="C716" s="2" t="s">
        <v>2600</v>
      </c>
      <c r="D716" s="2" t="s">
        <v>2601</v>
      </c>
      <c r="E716" s="2" t="s">
        <v>2605</v>
      </c>
      <c r="F716" s="2" t="s">
        <v>16</v>
      </c>
      <c r="G716" s="2"/>
      <c r="H716" s="2" t="s">
        <v>27</v>
      </c>
      <c r="I716" s="2"/>
      <c r="J716" s="2" t="s">
        <v>19</v>
      </c>
      <c r="K716" s="2" t="s">
        <v>20</v>
      </c>
      <c r="L716" s="6" t="s">
        <v>2608</v>
      </c>
    </row>
    <row r="717" customFormat="false" ht="14.9" hidden="false" customHeight="true" outlineLevel="0" collapsed="false">
      <c r="A717" s="3" t="str">
        <f aca="false">HYPERLINK("https://www.fabsurplus.com/sdi_catalog/salesItemDetails.do?id=83931")</f>
        <v>https://www.fabsurplus.com/sdi_catalog/salesItemDetails.do?id=83931</v>
      </c>
      <c r="B717" s="3" t="s">
        <v>2609</v>
      </c>
      <c r="C717" s="3" t="s">
        <v>2610</v>
      </c>
      <c r="D717" s="3" t="s">
        <v>2611</v>
      </c>
      <c r="E717" s="3" t="s">
        <v>2612</v>
      </c>
      <c r="F717" s="3" t="s">
        <v>101</v>
      </c>
      <c r="G717" s="3"/>
      <c r="H717" s="3" t="s">
        <v>27</v>
      </c>
      <c r="I717" s="3"/>
      <c r="J717" s="3" t="s">
        <v>19</v>
      </c>
      <c r="K717" s="3" t="s">
        <v>20</v>
      </c>
      <c r="L717" s="5" t="s">
        <v>2613</v>
      </c>
    </row>
    <row r="718" customFormat="false" ht="14.9" hidden="false" customHeight="true" outlineLevel="0" collapsed="false">
      <c r="A718" s="2" t="str">
        <f aca="false">HYPERLINK("https://www.fabsurplus.com/sdi_catalog/salesItemDetails.do?id=84773")</f>
        <v>https://www.fabsurplus.com/sdi_catalog/salesItemDetails.do?id=84773</v>
      </c>
      <c r="B718" s="2" t="s">
        <v>2614</v>
      </c>
      <c r="C718" s="2" t="s">
        <v>2615</v>
      </c>
      <c r="D718" s="2" t="s">
        <v>2616</v>
      </c>
      <c r="E718" s="2" t="s">
        <v>2617</v>
      </c>
      <c r="F718" s="2" t="s">
        <v>16</v>
      </c>
      <c r="G718" s="2" t="s">
        <v>17</v>
      </c>
      <c r="H718" s="2" t="s">
        <v>27</v>
      </c>
      <c r="I718" s="7" t="n">
        <v>35946.9166666667</v>
      </c>
      <c r="J718" s="2" t="s">
        <v>19</v>
      </c>
      <c r="K718" s="2" t="s">
        <v>20</v>
      </c>
      <c r="L718" s="6" t="s">
        <v>2618</v>
      </c>
    </row>
    <row r="719" customFormat="false" ht="14.9" hidden="false" customHeight="true" outlineLevel="0" collapsed="false">
      <c r="A719" s="3" t="str">
        <f aca="false">HYPERLINK("https://www.fabsurplus.com/sdi_catalog/salesItemDetails.do?id=84212")</f>
        <v>https://www.fabsurplus.com/sdi_catalog/salesItemDetails.do?id=84212</v>
      </c>
      <c r="B719" s="3" t="s">
        <v>2619</v>
      </c>
      <c r="C719" s="3" t="s">
        <v>2620</v>
      </c>
      <c r="D719" s="3" t="s">
        <v>2621</v>
      </c>
      <c r="E719" s="3" t="s">
        <v>2622</v>
      </c>
      <c r="F719" s="3" t="s">
        <v>47</v>
      </c>
      <c r="G719" s="3" t="s">
        <v>26</v>
      </c>
      <c r="H719" s="3" t="s">
        <v>36</v>
      </c>
      <c r="I719" s="3"/>
      <c r="J719" s="3" t="s">
        <v>19</v>
      </c>
      <c r="K719" s="3" t="s">
        <v>20</v>
      </c>
      <c r="L719" s="5" t="s">
        <v>2623</v>
      </c>
    </row>
    <row r="720" customFormat="false" ht="14.9" hidden="false" customHeight="true" outlineLevel="0" collapsed="false">
      <c r="A720" s="2" t="str">
        <f aca="false">HYPERLINK("https://www.fabsurplus.com/sdi_catalog/salesItemDetails.do?id=84228")</f>
        <v>https://www.fabsurplus.com/sdi_catalog/salesItemDetails.do?id=84228</v>
      </c>
      <c r="B720" s="2" t="s">
        <v>2624</v>
      </c>
      <c r="C720" s="2" t="s">
        <v>2620</v>
      </c>
      <c r="D720" s="2" t="s">
        <v>2625</v>
      </c>
      <c r="E720" s="2" t="s">
        <v>2622</v>
      </c>
      <c r="F720" s="2" t="s">
        <v>47</v>
      </c>
      <c r="G720" s="2" t="s">
        <v>26</v>
      </c>
      <c r="H720" s="2" t="s">
        <v>36</v>
      </c>
      <c r="I720" s="2"/>
      <c r="J720" s="2" t="s">
        <v>19</v>
      </c>
      <c r="K720" s="2" t="s">
        <v>20</v>
      </c>
      <c r="L720" s="6" t="s">
        <v>2623</v>
      </c>
    </row>
    <row r="721" customFormat="false" ht="14.9" hidden="false" customHeight="true" outlineLevel="0" collapsed="false">
      <c r="A721" s="3" t="str">
        <f aca="false">HYPERLINK("https://www.fabsurplus.com/sdi_catalog/salesItemDetails.do?id=84229")</f>
        <v>https://www.fabsurplus.com/sdi_catalog/salesItemDetails.do?id=84229</v>
      </c>
      <c r="B721" s="3" t="s">
        <v>2626</v>
      </c>
      <c r="C721" s="3" t="s">
        <v>2620</v>
      </c>
      <c r="D721" s="3" t="s">
        <v>2627</v>
      </c>
      <c r="E721" s="3" t="s">
        <v>2622</v>
      </c>
      <c r="F721" s="3" t="s">
        <v>47</v>
      </c>
      <c r="G721" s="3" t="s">
        <v>26</v>
      </c>
      <c r="H721" s="3" t="s">
        <v>36</v>
      </c>
      <c r="I721" s="3"/>
      <c r="J721" s="3" t="s">
        <v>19</v>
      </c>
      <c r="K721" s="3" t="s">
        <v>20</v>
      </c>
      <c r="L721" s="5" t="s">
        <v>2628</v>
      </c>
    </row>
    <row r="722" customFormat="false" ht="14.9" hidden="false" customHeight="true" outlineLevel="0" collapsed="false">
      <c r="A722" s="2" t="str">
        <f aca="false">HYPERLINK("https://www.fabsurplus.com/sdi_catalog/salesItemDetails.do?id=84230")</f>
        <v>https://www.fabsurplus.com/sdi_catalog/salesItemDetails.do?id=84230</v>
      </c>
      <c r="B722" s="2" t="s">
        <v>2629</v>
      </c>
      <c r="C722" s="2" t="s">
        <v>2620</v>
      </c>
      <c r="D722" s="2" t="s">
        <v>2630</v>
      </c>
      <c r="E722" s="2" t="s">
        <v>2631</v>
      </c>
      <c r="F722" s="2" t="s">
        <v>47</v>
      </c>
      <c r="G722" s="2" t="s">
        <v>26</v>
      </c>
      <c r="H722" s="2" t="s">
        <v>36</v>
      </c>
      <c r="I722" s="2"/>
      <c r="J722" s="2" t="s">
        <v>19</v>
      </c>
      <c r="K722" s="2" t="s">
        <v>20</v>
      </c>
      <c r="L722" s="6" t="s">
        <v>2632</v>
      </c>
    </row>
    <row r="723" customFormat="false" ht="14.9" hidden="false" customHeight="true" outlineLevel="0" collapsed="false">
      <c r="A723" s="3" t="str">
        <f aca="false">HYPERLINK("https://www.fabsurplus.com/sdi_catalog/salesItemDetails.do?id=84282")</f>
        <v>https://www.fabsurplus.com/sdi_catalog/salesItemDetails.do?id=84282</v>
      </c>
      <c r="B723" s="3" t="s">
        <v>2633</v>
      </c>
      <c r="C723" s="3" t="s">
        <v>2620</v>
      </c>
      <c r="D723" s="3" t="s">
        <v>2634</v>
      </c>
      <c r="E723" s="3" t="s">
        <v>2635</v>
      </c>
      <c r="F723" s="3" t="s">
        <v>136</v>
      </c>
      <c r="G723" s="3" t="s">
        <v>26</v>
      </c>
      <c r="H723" s="3" t="s">
        <v>36</v>
      </c>
      <c r="I723" s="3"/>
      <c r="J723" s="3" t="s">
        <v>19</v>
      </c>
      <c r="K723" s="3" t="s">
        <v>20</v>
      </c>
      <c r="L723" s="5" t="s">
        <v>2636</v>
      </c>
    </row>
    <row r="724" customFormat="false" ht="14.9" hidden="false" customHeight="true" outlineLevel="0" collapsed="false">
      <c r="A724" s="2" t="str">
        <f aca="false">HYPERLINK("https://www.fabsurplus.com/sdi_catalog/salesItemDetails.do?id=2873")</f>
        <v>https://www.fabsurplus.com/sdi_catalog/salesItemDetails.do?id=2873</v>
      </c>
      <c r="B724" s="2" t="s">
        <v>2637</v>
      </c>
      <c r="C724" s="2" t="s">
        <v>2638</v>
      </c>
      <c r="D724" s="2" t="s">
        <v>2639</v>
      </c>
      <c r="E724" s="2" t="s">
        <v>2640</v>
      </c>
      <c r="F724" s="2" t="s">
        <v>16</v>
      </c>
      <c r="G724" s="2" t="s">
        <v>361</v>
      </c>
      <c r="H724" s="2" t="s">
        <v>36</v>
      </c>
      <c r="I724" s="7" t="n">
        <v>34669</v>
      </c>
      <c r="J724" s="2" t="s">
        <v>19</v>
      </c>
      <c r="K724" s="2" t="s">
        <v>20</v>
      </c>
      <c r="L724" s="6" t="s">
        <v>2641</v>
      </c>
    </row>
    <row r="725" customFormat="false" ht="14.9" hidden="false" customHeight="true" outlineLevel="0" collapsed="false">
      <c r="A725" s="3" t="str">
        <f aca="false">HYPERLINK("https://www.fabsurplus.com/sdi_catalog/salesItemDetails.do?id=95408")</f>
        <v>https://www.fabsurplus.com/sdi_catalog/salesItemDetails.do?id=95408</v>
      </c>
      <c r="B725" s="3" t="s">
        <v>2642</v>
      </c>
      <c r="C725" s="3" t="s">
        <v>2638</v>
      </c>
      <c r="D725" s="3" t="s">
        <v>2639</v>
      </c>
      <c r="E725" s="3" t="s">
        <v>2640</v>
      </c>
      <c r="F725" s="3" t="s">
        <v>16</v>
      </c>
      <c r="G725" s="3" t="s">
        <v>361</v>
      </c>
      <c r="H725" s="3" t="s">
        <v>36</v>
      </c>
      <c r="I725" s="4" t="n">
        <v>34669</v>
      </c>
      <c r="J725" s="3" t="s">
        <v>19</v>
      </c>
      <c r="K725" s="3" t="s">
        <v>20</v>
      </c>
      <c r="L725" s="5" t="s">
        <v>2641</v>
      </c>
    </row>
    <row r="726" customFormat="false" ht="14.9" hidden="false" customHeight="true" outlineLevel="0" collapsed="false">
      <c r="A726" s="2" t="str">
        <f aca="false">HYPERLINK("https://www.fabsurplus.com/sdi_catalog/salesItemDetails.do?id=84377")</f>
        <v>https://www.fabsurplus.com/sdi_catalog/salesItemDetails.do?id=84377</v>
      </c>
      <c r="B726" s="2" t="s">
        <v>2643</v>
      </c>
      <c r="C726" s="2" t="s">
        <v>2644</v>
      </c>
      <c r="D726" s="2" t="s">
        <v>2645</v>
      </c>
      <c r="E726" s="2" t="s">
        <v>2646</v>
      </c>
      <c r="F726" s="2" t="s">
        <v>16</v>
      </c>
      <c r="G726" s="2" t="s">
        <v>26</v>
      </c>
      <c r="H726" s="2" t="s">
        <v>27</v>
      </c>
      <c r="I726" s="7" t="n">
        <v>37042.9166666667</v>
      </c>
      <c r="J726" s="2" t="s">
        <v>19</v>
      </c>
      <c r="K726" s="2" t="s">
        <v>20</v>
      </c>
      <c r="L726" s="6" t="s">
        <v>2647</v>
      </c>
    </row>
    <row r="727" customFormat="false" ht="14.9" hidden="false" customHeight="true" outlineLevel="0" collapsed="false">
      <c r="A727" s="3" t="str">
        <f aca="false">HYPERLINK("https://www.fabsurplus.com/sdi_catalog/salesItemDetails.do?id=105861")</f>
        <v>https://www.fabsurplus.com/sdi_catalog/salesItemDetails.do?id=105861</v>
      </c>
      <c r="B727" s="3" t="s">
        <v>2648</v>
      </c>
      <c r="C727" s="3" t="s">
        <v>2644</v>
      </c>
      <c r="D727" s="3" t="s">
        <v>2649</v>
      </c>
      <c r="E727" s="3" t="s">
        <v>2650</v>
      </c>
      <c r="F727" s="3" t="s">
        <v>126</v>
      </c>
      <c r="G727" s="3" t="s">
        <v>26</v>
      </c>
      <c r="H727" s="3" t="s">
        <v>346</v>
      </c>
      <c r="I727" s="4" t="n">
        <v>36860.9583333333</v>
      </c>
      <c r="J727" s="3" t="s">
        <v>19</v>
      </c>
      <c r="K727" s="3" t="s">
        <v>20</v>
      </c>
      <c r="L727" s="5" t="s">
        <v>2651</v>
      </c>
    </row>
    <row r="728" customFormat="false" ht="14.9" hidden="false" customHeight="true" outlineLevel="0" collapsed="false">
      <c r="A728" s="2" t="str">
        <f aca="false">HYPERLINK("https://www.fabsurplus.com/sdi_catalog/salesItemDetails.do?id=13044")</f>
        <v>https://www.fabsurplus.com/sdi_catalog/salesItemDetails.do?id=13044</v>
      </c>
      <c r="B728" s="2" t="s">
        <v>2652</v>
      </c>
      <c r="C728" s="2" t="s">
        <v>2653</v>
      </c>
      <c r="D728" s="2" t="s">
        <v>2654</v>
      </c>
      <c r="E728" s="2" t="s">
        <v>2655</v>
      </c>
      <c r="F728" s="2" t="s">
        <v>16</v>
      </c>
      <c r="G728" s="2" t="s">
        <v>26</v>
      </c>
      <c r="H728" s="2" t="s">
        <v>27</v>
      </c>
      <c r="I728" s="7" t="n">
        <v>37987</v>
      </c>
      <c r="J728" s="2" t="s">
        <v>19</v>
      </c>
      <c r="K728" s="2" t="s">
        <v>20</v>
      </c>
      <c r="L728" s="6" t="s">
        <v>2656</v>
      </c>
    </row>
    <row r="729" customFormat="false" ht="14.9" hidden="false" customHeight="true" outlineLevel="0" collapsed="false">
      <c r="A729" s="3" t="str">
        <f aca="false">HYPERLINK("https://www.fabsurplus.com/sdi_catalog/salesItemDetails.do?id=83570")</f>
        <v>https://www.fabsurplus.com/sdi_catalog/salesItemDetails.do?id=83570</v>
      </c>
      <c r="B729" s="3" t="s">
        <v>2657</v>
      </c>
      <c r="C729" s="3" t="s">
        <v>2658</v>
      </c>
      <c r="D729" s="3" t="s">
        <v>2659</v>
      </c>
      <c r="E729" s="3" t="s">
        <v>2660</v>
      </c>
      <c r="F729" s="3" t="s">
        <v>16</v>
      </c>
      <c r="G729" s="3" t="s">
        <v>2661</v>
      </c>
      <c r="H729" s="3" t="s">
        <v>27</v>
      </c>
      <c r="I729" s="4" t="n">
        <v>34850.9166666667</v>
      </c>
      <c r="J729" s="3" t="s">
        <v>19</v>
      </c>
      <c r="K729" s="3" t="s">
        <v>20</v>
      </c>
      <c r="L729" s="5" t="s">
        <v>2662</v>
      </c>
    </row>
    <row r="730" customFormat="false" ht="14.9" hidden="false" customHeight="true" outlineLevel="0" collapsed="false">
      <c r="A730" s="2" t="str">
        <f aca="false">HYPERLINK("https://www.fabsurplus.com/sdi_catalog/salesItemDetails.do?id=77003")</f>
        <v>https://www.fabsurplus.com/sdi_catalog/salesItemDetails.do?id=77003</v>
      </c>
      <c r="B730" s="2" t="s">
        <v>2663</v>
      </c>
      <c r="C730" s="2" t="s">
        <v>2664</v>
      </c>
      <c r="D730" s="2" t="s">
        <v>2665</v>
      </c>
      <c r="E730" s="2" t="s">
        <v>2666</v>
      </c>
      <c r="F730" s="2" t="s">
        <v>16</v>
      </c>
      <c r="G730" s="2" t="s">
        <v>1097</v>
      </c>
      <c r="H730" s="2" t="s">
        <v>36</v>
      </c>
      <c r="I730" s="2"/>
      <c r="J730" s="2" t="s">
        <v>19</v>
      </c>
      <c r="K730" s="2" t="s">
        <v>20</v>
      </c>
      <c r="L730" s="6" t="s">
        <v>2667</v>
      </c>
    </row>
    <row r="731" customFormat="false" ht="14.9" hidden="false" customHeight="true" outlineLevel="0" collapsed="false">
      <c r="A731" s="3" t="str">
        <f aca="false">HYPERLINK("https://www.fabsurplus.com/sdi_catalog/salesItemDetails.do?id=106241")</f>
        <v>https://www.fabsurplus.com/sdi_catalog/salesItemDetails.do?id=106241</v>
      </c>
      <c r="B731" s="3" t="s">
        <v>2668</v>
      </c>
      <c r="C731" s="3" t="s">
        <v>2669</v>
      </c>
      <c r="D731" s="3" t="s">
        <v>2670</v>
      </c>
      <c r="E731" s="3" t="s">
        <v>2671</v>
      </c>
      <c r="F731" s="3" t="s">
        <v>16</v>
      </c>
      <c r="G731" s="3" t="s">
        <v>26</v>
      </c>
      <c r="H731" s="3" t="s">
        <v>36</v>
      </c>
      <c r="I731" s="3"/>
      <c r="J731" s="3" t="s">
        <v>19</v>
      </c>
      <c r="K731" s="3" t="s">
        <v>20</v>
      </c>
      <c r="L731" s="5" t="s">
        <v>2672</v>
      </c>
    </row>
    <row r="732" customFormat="false" ht="14.9" hidden="false" customHeight="true" outlineLevel="0" collapsed="false">
      <c r="A732" s="2" t="str">
        <f aca="false">HYPERLINK("https://www.fabsurplus.com/sdi_catalog/salesItemDetails.do?id=33542")</f>
        <v>https://www.fabsurplus.com/sdi_catalog/salesItemDetails.do?id=33542</v>
      </c>
      <c r="B732" s="2" t="s">
        <v>2673</v>
      </c>
      <c r="C732" s="2" t="s">
        <v>2674</v>
      </c>
      <c r="D732" s="2" t="s">
        <v>2675</v>
      </c>
      <c r="E732" s="2" t="s">
        <v>2676</v>
      </c>
      <c r="F732" s="2" t="s">
        <v>16</v>
      </c>
      <c r="G732" s="2" t="s">
        <v>2677</v>
      </c>
      <c r="H732" s="2" t="s">
        <v>27</v>
      </c>
      <c r="I732" s="2"/>
      <c r="J732" s="2" t="s">
        <v>19</v>
      </c>
      <c r="K732" s="2" t="s">
        <v>20</v>
      </c>
      <c r="L732" s="6" t="s">
        <v>2678</v>
      </c>
    </row>
    <row r="733" customFormat="false" ht="14.9" hidden="false" customHeight="true" outlineLevel="0" collapsed="false">
      <c r="A733" s="3" t="str">
        <f aca="false">HYPERLINK("https://www.fabsurplus.com/sdi_catalog/salesItemDetails.do?id=77092")</f>
        <v>https://www.fabsurplus.com/sdi_catalog/salesItemDetails.do?id=77092</v>
      </c>
      <c r="B733" s="3" t="s">
        <v>2679</v>
      </c>
      <c r="C733" s="3" t="s">
        <v>2680</v>
      </c>
      <c r="D733" s="3" t="s">
        <v>2681</v>
      </c>
      <c r="E733" s="3" t="s">
        <v>2682</v>
      </c>
      <c r="F733" s="3" t="s">
        <v>16</v>
      </c>
      <c r="G733" s="3"/>
      <c r="H733" s="3"/>
      <c r="I733" s="3"/>
      <c r="J733" s="3" t="s">
        <v>19</v>
      </c>
      <c r="K733" s="3"/>
      <c r="L733" s="3"/>
    </row>
    <row r="734" customFormat="false" ht="14.9" hidden="false" customHeight="true" outlineLevel="0" collapsed="false">
      <c r="A734" s="2" t="str">
        <f aca="false">HYPERLINK("https://www.fabsurplus.com/sdi_catalog/salesItemDetails.do?id=83885")</f>
        <v>https://www.fabsurplus.com/sdi_catalog/salesItemDetails.do?id=83885</v>
      </c>
      <c r="B734" s="2" t="s">
        <v>2683</v>
      </c>
      <c r="C734" s="2" t="s">
        <v>2684</v>
      </c>
      <c r="D734" s="2" t="s">
        <v>2685</v>
      </c>
      <c r="E734" s="2" t="s">
        <v>2686</v>
      </c>
      <c r="F734" s="2" t="s">
        <v>42</v>
      </c>
      <c r="G734" s="2"/>
      <c r="H734" s="2" t="s">
        <v>18</v>
      </c>
      <c r="I734" s="2"/>
      <c r="J734" s="2" t="s">
        <v>19</v>
      </c>
      <c r="K734" s="2" t="s">
        <v>20</v>
      </c>
      <c r="L734" s="6" t="s">
        <v>2687</v>
      </c>
    </row>
    <row r="735" customFormat="false" ht="14.9" hidden="false" customHeight="true" outlineLevel="0" collapsed="false">
      <c r="A735" s="3" t="str">
        <f aca="false">HYPERLINK("https://www.fabsurplus.com/sdi_catalog/salesItemDetails.do?id=83637")</f>
        <v>https://www.fabsurplus.com/sdi_catalog/salesItemDetails.do?id=83637</v>
      </c>
      <c r="B735" s="3" t="s">
        <v>2688</v>
      </c>
      <c r="C735" s="3" t="s">
        <v>2689</v>
      </c>
      <c r="D735" s="3" t="s">
        <v>2690</v>
      </c>
      <c r="E735" s="3" t="s">
        <v>2691</v>
      </c>
      <c r="F735" s="3" t="s">
        <v>2692</v>
      </c>
      <c r="G735" s="3"/>
      <c r="H735" s="3" t="s">
        <v>18</v>
      </c>
      <c r="I735" s="3"/>
      <c r="J735" s="3" t="s">
        <v>19</v>
      </c>
      <c r="K735" s="3" t="s">
        <v>20</v>
      </c>
      <c r="L735" s="5" t="s">
        <v>2693</v>
      </c>
    </row>
    <row r="736" customFormat="false" ht="14.9" hidden="false" customHeight="true" outlineLevel="0" collapsed="false">
      <c r="A736" s="2" t="str">
        <f aca="false">HYPERLINK("https://www.fabsurplus.com/sdi_catalog/salesItemDetails.do?id=83882")</f>
        <v>https://www.fabsurplus.com/sdi_catalog/salesItemDetails.do?id=83882</v>
      </c>
      <c r="B736" s="2" t="s">
        <v>2694</v>
      </c>
      <c r="C736" s="2" t="s">
        <v>2689</v>
      </c>
      <c r="D736" s="2" t="s">
        <v>2695</v>
      </c>
      <c r="E736" s="2" t="s">
        <v>2696</v>
      </c>
      <c r="F736" s="2" t="s">
        <v>16</v>
      </c>
      <c r="G736" s="2"/>
      <c r="H736" s="2" t="s">
        <v>18</v>
      </c>
      <c r="I736" s="7" t="n">
        <v>40299</v>
      </c>
      <c r="J736" s="2" t="s">
        <v>19</v>
      </c>
      <c r="K736" s="2" t="s">
        <v>20</v>
      </c>
      <c r="L736" s="6" t="s">
        <v>2697</v>
      </c>
    </row>
    <row r="737" customFormat="false" ht="14.9" hidden="false" customHeight="true" outlineLevel="0" collapsed="false">
      <c r="A737" s="3" t="str">
        <f aca="false">HYPERLINK("https://www.fabsurplus.com/sdi_catalog/salesItemDetails.do?id=80244")</f>
        <v>https://www.fabsurplus.com/sdi_catalog/salesItemDetails.do?id=80244</v>
      </c>
      <c r="B737" s="3" t="s">
        <v>2698</v>
      </c>
      <c r="C737" s="3" t="s">
        <v>2699</v>
      </c>
      <c r="D737" s="3" t="s">
        <v>2700</v>
      </c>
      <c r="E737" s="3" t="s">
        <v>2701</v>
      </c>
      <c r="F737" s="3" t="s">
        <v>16</v>
      </c>
      <c r="G737" s="3" t="s">
        <v>26</v>
      </c>
      <c r="H737" s="3" t="s">
        <v>346</v>
      </c>
      <c r="I737" s="4" t="n">
        <v>35400</v>
      </c>
      <c r="J737" s="3" t="s">
        <v>19</v>
      </c>
      <c r="K737" s="3" t="s">
        <v>20</v>
      </c>
      <c r="L737" s="3" t="s">
        <v>2702</v>
      </c>
    </row>
    <row r="738" customFormat="false" ht="14.9" hidden="false" customHeight="true" outlineLevel="0" collapsed="false">
      <c r="A738" s="2" t="str">
        <f aca="false">HYPERLINK("https://www.fabsurplus.com/sdi_catalog/salesItemDetails.do?id=84374")</f>
        <v>https://www.fabsurplus.com/sdi_catalog/salesItemDetails.do?id=84374</v>
      </c>
      <c r="B738" s="2" t="s">
        <v>2703</v>
      </c>
      <c r="C738" s="2" t="s">
        <v>2704</v>
      </c>
      <c r="D738" s="2" t="s">
        <v>2705</v>
      </c>
      <c r="E738" s="2" t="s">
        <v>2706</v>
      </c>
      <c r="F738" s="2" t="s">
        <v>16</v>
      </c>
      <c r="G738" s="2"/>
      <c r="H738" s="2" t="s">
        <v>27</v>
      </c>
      <c r="I738" s="2"/>
      <c r="J738" s="2" t="s">
        <v>19</v>
      </c>
      <c r="K738" s="2" t="s">
        <v>20</v>
      </c>
      <c r="L738" s="6" t="s">
        <v>2707</v>
      </c>
    </row>
    <row r="739" customFormat="false" ht="14.9" hidden="false" customHeight="true" outlineLevel="0" collapsed="false">
      <c r="A739" s="3" t="str">
        <f aca="false">HYPERLINK("https://www.fabsurplus.com/sdi_catalog/salesItemDetails.do?id=84059")</f>
        <v>https://www.fabsurplus.com/sdi_catalog/salesItemDetails.do?id=84059</v>
      </c>
      <c r="B739" s="3" t="s">
        <v>2708</v>
      </c>
      <c r="C739" s="3" t="s">
        <v>2709</v>
      </c>
      <c r="D739" s="3" t="s">
        <v>2710</v>
      </c>
      <c r="E739" s="3" t="s">
        <v>2711</v>
      </c>
      <c r="F739" s="3" t="s">
        <v>16</v>
      </c>
      <c r="G739" s="3" t="s">
        <v>2712</v>
      </c>
      <c r="H739" s="3" t="s">
        <v>27</v>
      </c>
      <c r="I739" s="3"/>
      <c r="J739" s="3" t="s">
        <v>19</v>
      </c>
      <c r="K739" s="3" t="s">
        <v>20</v>
      </c>
      <c r="L739" s="5" t="s">
        <v>2713</v>
      </c>
    </row>
    <row r="740" customFormat="false" ht="14.9" hidden="false" customHeight="true" outlineLevel="0" collapsed="false">
      <c r="A740" s="2" t="str">
        <f aca="false">HYPERLINK("https://www.fabsurplus.com/sdi_catalog/salesItemDetails.do?id=80260")</f>
        <v>https://www.fabsurplus.com/sdi_catalog/salesItemDetails.do?id=80260</v>
      </c>
      <c r="B740" s="2" t="s">
        <v>2714</v>
      </c>
      <c r="C740" s="2" t="s">
        <v>2715</v>
      </c>
      <c r="D740" s="2" t="s">
        <v>2716</v>
      </c>
      <c r="E740" s="2" t="s">
        <v>2717</v>
      </c>
      <c r="F740" s="2" t="s">
        <v>126</v>
      </c>
      <c r="G740" s="2" t="s">
        <v>534</v>
      </c>
      <c r="H740" s="2" t="s">
        <v>27</v>
      </c>
      <c r="I740" s="2"/>
      <c r="J740" s="2" t="s">
        <v>19</v>
      </c>
      <c r="K740" s="2" t="s">
        <v>20</v>
      </c>
      <c r="L740" s="6" t="s">
        <v>2718</v>
      </c>
    </row>
    <row r="741" customFormat="false" ht="14.9" hidden="false" customHeight="true" outlineLevel="0" collapsed="false">
      <c r="A741" s="3" t="str">
        <f aca="false">HYPERLINK("https://www.fabsurplus.com/sdi_catalog/salesItemDetails.do?id=80265")</f>
        <v>https://www.fabsurplus.com/sdi_catalog/salesItemDetails.do?id=80265</v>
      </c>
      <c r="B741" s="3" t="s">
        <v>2719</v>
      </c>
      <c r="C741" s="3" t="s">
        <v>2715</v>
      </c>
      <c r="D741" s="3" t="s">
        <v>2720</v>
      </c>
      <c r="E741" s="3" t="s">
        <v>2721</v>
      </c>
      <c r="F741" s="3" t="s">
        <v>16</v>
      </c>
      <c r="G741" s="3" t="s">
        <v>17</v>
      </c>
      <c r="H741" s="3" t="s">
        <v>18</v>
      </c>
      <c r="I741" s="3"/>
      <c r="J741" s="3" t="s">
        <v>19</v>
      </c>
      <c r="K741" s="3" t="s">
        <v>20</v>
      </c>
      <c r="L741" s="3"/>
    </row>
    <row r="742" customFormat="false" ht="14.9" hidden="false" customHeight="true" outlineLevel="0" collapsed="false">
      <c r="A742" s="2" t="str">
        <f aca="false">HYPERLINK("https://www.fabsurplus.com/sdi_catalog/salesItemDetails.do?id=80245")</f>
        <v>https://www.fabsurplus.com/sdi_catalog/salesItemDetails.do?id=80245</v>
      </c>
      <c r="B742" s="2" t="s">
        <v>2722</v>
      </c>
      <c r="C742" s="2" t="s">
        <v>2723</v>
      </c>
      <c r="D742" s="2" t="s">
        <v>2724</v>
      </c>
      <c r="E742" s="2" t="s">
        <v>2725</v>
      </c>
      <c r="F742" s="2" t="s">
        <v>47</v>
      </c>
      <c r="G742" s="2"/>
      <c r="H742" s="2" t="s">
        <v>18</v>
      </c>
      <c r="I742" s="2"/>
      <c r="J742" s="2" t="s">
        <v>19</v>
      </c>
      <c r="K742" s="2" t="s">
        <v>20</v>
      </c>
      <c r="L742" s="2" t="s">
        <v>2726</v>
      </c>
    </row>
    <row r="743" customFormat="false" ht="14.9" hidden="false" customHeight="true" outlineLevel="0" collapsed="false">
      <c r="A743" s="3" t="str">
        <f aca="false">HYPERLINK("https://www.fabsurplus.com/sdi_catalog/salesItemDetails.do?id=82220")</f>
        <v>https://www.fabsurplus.com/sdi_catalog/salesItemDetails.do?id=82220</v>
      </c>
      <c r="B743" s="3" t="s">
        <v>2727</v>
      </c>
      <c r="C743" s="3" t="s">
        <v>2728</v>
      </c>
      <c r="D743" s="3" t="s">
        <v>2729</v>
      </c>
      <c r="E743" s="3" t="s">
        <v>2730</v>
      </c>
      <c r="F743" s="3" t="s">
        <v>16</v>
      </c>
      <c r="G743" s="3"/>
      <c r="H743" s="3" t="s">
        <v>36</v>
      </c>
      <c r="I743" s="3"/>
      <c r="J743" s="3" t="s">
        <v>19</v>
      </c>
      <c r="K743" s="3" t="s">
        <v>20</v>
      </c>
      <c r="L743" s="5" t="s">
        <v>2731</v>
      </c>
    </row>
    <row r="744" customFormat="false" ht="14.9" hidden="false" customHeight="true" outlineLevel="0" collapsed="false">
      <c r="A744" s="2" t="str">
        <f aca="false">HYPERLINK("https://www.fabsurplus.com/sdi_catalog/salesItemDetails.do?id=83812")</f>
        <v>https://www.fabsurplus.com/sdi_catalog/salesItemDetails.do?id=83812</v>
      </c>
      <c r="B744" s="2" t="s">
        <v>2732</v>
      </c>
      <c r="C744" s="2" t="s">
        <v>2733</v>
      </c>
      <c r="D744" s="2" t="s">
        <v>2734</v>
      </c>
      <c r="E744" s="2" t="s">
        <v>2735</v>
      </c>
      <c r="F744" s="2" t="s">
        <v>16</v>
      </c>
      <c r="G744" s="2"/>
      <c r="H744" s="2" t="s">
        <v>27</v>
      </c>
      <c r="I744" s="7" t="n">
        <v>35338.9166666667</v>
      </c>
      <c r="J744" s="2" t="s">
        <v>19</v>
      </c>
      <c r="K744" s="2" t="s">
        <v>20</v>
      </c>
      <c r="L744" s="6" t="s">
        <v>2736</v>
      </c>
    </row>
    <row r="745" customFormat="false" ht="14.9" hidden="false" customHeight="true" outlineLevel="0" collapsed="false">
      <c r="A745" s="3" t="str">
        <f aca="false">HYPERLINK("https://www.fabsurplus.com/sdi_catalog/salesItemDetails.do?id=83890")</f>
        <v>https://www.fabsurplus.com/sdi_catalog/salesItemDetails.do?id=83890</v>
      </c>
      <c r="B745" s="3" t="s">
        <v>2737</v>
      </c>
      <c r="C745" s="3" t="s">
        <v>2733</v>
      </c>
      <c r="D745" s="3" t="s">
        <v>2734</v>
      </c>
      <c r="E745" s="3" t="s">
        <v>2738</v>
      </c>
      <c r="F745" s="3" t="s">
        <v>16</v>
      </c>
      <c r="G745" s="3"/>
      <c r="H745" s="3" t="s">
        <v>27</v>
      </c>
      <c r="I745" s="4" t="n">
        <v>35490</v>
      </c>
      <c r="J745" s="3" t="s">
        <v>19</v>
      </c>
      <c r="K745" s="3" t="s">
        <v>20</v>
      </c>
      <c r="L745" s="5" t="s">
        <v>2739</v>
      </c>
    </row>
    <row r="746" customFormat="false" ht="14.9" hidden="false" customHeight="true" outlineLevel="0" collapsed="false">
      <c r="A746" s="2" t="str">
        <f aca="false">HYPERLINK("https://www.fabsurplus.com/sdi_catalog/salesItemDetails.do?id=83523")</f>
        <v>https://www.fabsurplus.com/sdi_catalog/salesItemDetails.do?id=83523</v>
      </c>
      <c r="B746" s="2" t="s">
        <v>2740</v>
      </c>
      <c r="C746" s="2" t="s">
        <v>2741</v>
      </c>
      <c r="D746" s="2" t="s">
        <v>2742</v>
      </c>
      <c r="E746" s="2" t="s">
        <v>2743</v>
      </c>
      <c r="F746" s="2" t="s">
        <v>16</v>
      </c>
      <c r="G746" s="2" t="s">
        <v>2744</v>
      </c>
      <c r="H746" s="2" t="s">
        <v>27</v>
      </c>
      <c r="I746" s="2"/>
      <c r="J746" s="2"/>
      <c r="K746" s="2"/>
      <c r="L746" s="6" t="s">
        <v>2745</v>
      </c>
    </row>
    <row r="747" customFormat="false" ht="14.9" hidden="false" customHeight="true" outlineLevel="0" collapsed="false">
      <c r="A747" s="3" t="str">
        <f aca="false">HYPERLINK("https://www.fabsurplus.com/sdi_catalog/salesItemDetails.do?id=83554")</f>
        <v>https://www.fabsurplus.com/sdi_catalog/salesItemDetails.do?id=83554</v>
      </c>
      <c r="B747" s="3" t="s">
        <v>2746</v>
      </c>
      <c r="C747" s="3" t="s">
        <v>2741</v>
      </c>
      <c r="D747" s="3" t="s">
        <v>2747</v>
      </c>
      <c r="E747" s="3" t="s">
        <v>2748</v>
      </c>
      <c r="F747" s="3" t="s">
        <v>16</v>
      </c>
      <c r="G747" s="3" t="s">
        <v>2749</v>
      </c>
      <c r="H747" s="3" t="s">
        <v>27</v>
      </c>
      <c r="I747" s="3"/>
      <c r="J747" s="3" t="s">
        <v>19</v>
      </c>
      <c r="K747" s="3" t="s">
        <v>20</v>
      </c>
      <c r="L747" s="5" t="s">
        <v>2750</v>
      </c>
    </row>
    <row r="748" customFormat="false" ht="14.9" hidden="false" customHeight="true" outlineLevel="0" collapsed="false">
      <c r="A748" s="2" t="str">
        <f aca="false">HYPERLINK("https://www.fabsurplus.com/sdi_catalog/salesItemDetails.do?id=83638")</f>
        <v>https://www.fabsurplus.com/sdi_catalog/salesItemDetails.do?id=83638</v>
      </c>
      <c r="B748" s="2" t="s">
        <v>2751</v>
      </c>
      <c r="C748" s="2" t="s">
        <v>2741</v>
      </c>
      <c r="D748" s="2" t="s">
        <v>2752</v>
      </c>
      <c r="E748" s="2" t="s">
        <v>2753</v>
      </c>
      <c r="F748" s="2" t="s">
        <v>16</v>
      </c>
      <c r="G748" s="2" t="s">
        <v>2754</v>
      </c>
      <c r="H748" s="2" t="s">
        <v>18</v>
      </c>
      <c r="I748" s="7" t="n">
        <v>38442.9166666667</v>
      </c>
      <c r="J748" s="2" t="s">
        <v>19</v>
      </c>
      <c r="K748" s="2" t="s">
        <v>20</v>
      </c>
      <c r="L748" s="6" t="s">
        <v>2755</v>
      </c>
    </row>
    <row r="749" customFormat="false" ht="14.9" hidden="false" customHeight="true" outlineLevel="0" collapsed="false">
      <c r="A749" s="3" t="str">
        <f aca="false">HYPERLINK("https://www.fabsurplus.com/sdi_catalog/salesItemDetails.do?id=69856")</f>
        <v>https://www.fabsurplus.com/sdi_catalog/salesItemDetails.do?id=69856</v>
      </c>
      <c r="B749" s="3" t="s">
        <v>2756</v>
      </c>
      <c r="C749" s="3" t="s">
        <v>2757</v>
      </c>
      <c r="D749" s="3" t="s">
        <v>2758</v>
      </c>
      <c r="E749" s="3" t="s">
        <v>2759</v>
      </c>
      <c r="F749" s="3" t="s">
        <v>16</v>
      </c>
      <c r="G749" s="3" t="s">
        <v>17</v>
      </c>
      <c r="H749" s="3" t="s">
        <v>27</v>
      </c>
      <c r="I749" s="3"/>
      <c r="J749" s="3" t="s">
        <v>19</v>
      </c>
      <c r="K749" s="3" t="s">
        <v>20</v>
      </c>
      <c r="L749" s="3" t="s">
        <v>2760</v>
      </c>
    </row>
    <row r="750" customFormat="false" ht="14.9" hidden="false" customHeight="true" outlineLevel="0" collapsed="false">
      <c r="A750" s="2" t="str">
        <f aca="false">HYPERLINK("https://www.fabsurplus.com/sdi_catalog/salesItemDetails.do?id=74164")</f>
        <v>https://www.fabsurplus.com/sdi_catalog/salesItemDetails.do?id=74164</v>
      </c>
      <c r="B750" s="2" t="s">
        <v>2761</v>
      </c>
      <c r="C750" s="2" t="s">
        <v>2757</v>
      </c>
      <c r="D750" s="2" t="s">
        <v>2762</v>
      </c>
      <c r="E750" s="2" t="s">
        <v>2763</v>
      </c>
      <c r="F750" s="2" t="s">
        <v>16</v>
      </c>
      <c r="G750" s="2" t="s">
        <v>17</v>
      </c>
      <c r="H750" s="2" t="s">
        <v>284</v>
      </c>
      <c r="I750" s="7" t="n">
        <v>38717.9583333333</v>
      </c>
      <c r="J750" s="2" t="s">
        <v>19</v>
      </c>
      <c r="K750" s="2" t="s">
        <v>20</v>
      </c>
      <c r="L750" s="6" t="s">
        <v>2764</v>
      </c>
    </row>
    <row r="751" customFormat="false" ht="14.9" hidden="false" customHeight="true" outlineLevel="0" collapsed="false">
      <c r="A751" s="3" t="str">
        <f aca="false">HYPERLINK("https://www.fabsurplus.com/sdi_catalog/salesItemDetails.do?id=77940")</f>
        <v>https://www.fabsurplus.com/sdi_catalog/salesItemDetails.do?id=77940</v>
      </c>
      <c r="B751" s="3" t="s">
        <v>2765</v>
      </c>
      <c r="C751" s="3" t="s">
        <v>2757</v>
      </c>
      <c r="D751" s="3" t="s">
        <v>2766</v>
      </c>
      <c r="E751" s="3" t="s">
        <v>2767</v>
      </c>
      <c r="F751" s="3" t="s">
        <v>16</v>
      </c>
      <c r="G751" s="3" t="s">
        <v>26</v>
      </c>
      <c r="H751" s="3" t="s">
        <v>284</v>
      </c>
      <c r="I751" s="3"/>
      <c r="J751" s="3" t="s">
        <v>19</v>
      </c>
      <c r="K751" s="3" t="s">
        <v>20</v>
      </c>
      <c r="L751" s="5" t="s">
        <v>2768</v>
      </c>
    </row>
    <row r="752" customFormat="false" ht="14.9" hidden="false" customHeight="true" outlineLevel="0" collapsed="false">
      <c r="A752" s="2" t="str">
        <f aca="false">HYPERLINK("https://www.fabsurplus.com/sdi_catalog/salesItemDetails.do?id=87366")</f>
        <v>https://www.fabsurplus.com/sdi_catalog/salesItemDetails.do?id=87366</v>
      </c>
      <c r="B752" s="2" t="s">
        <v>2769</v>
      </c>
      <c r="C752" s="2" t="s">
        <v>2757</v>
      </c>
      <c r="D752" s="2" t="s">
        <v>2770</v>
      </c>
      <c r="E752" s="2" t="s">
        <v>2771</v>
      </c>
      <c r="F752" s="2" t="s">
        <v>16</v>
      </c>
      <c r="G752" s="2"/>
      <c r="H752" s="2" t="s">
        <v>27</v>
      </c>
      <c r="I752" s="2"/>
      <c r="J752" s="2" t="s">
        <v>19</v>
      </c>
      <c r="K752" s="2" t="s">
        <v>20</v>
      </c>
      <c r="L752" s="2" t="s">
        <v>2772</v>
      </c>
    </row>
    <row r="753" customFormat="false" ht="14.9" hidden="false" customHeight="true" outlineLevel="0" collapsed="false">
      <c r="A753" s="3" t="str">
        <f aca="false">HYPERLINK("https://www.fabsurplus.com/sdi_catalog/salesItemDetails.do?id=101024")</f>
        <v>https://www.fabsurplus.com/sdi_catalog/salesItemDetails.do?id=101024</v>
      </c>
      <c r="B753" s="3" t="s">
        <v>2773</v>
      </c>
      <c r="C753" s="3" t="s">
        <v>2774</v>
      </c>
      <c r="D753" s="3" t="s">
        <v>2775</v>
      </c>
      <c r="E753" s="3" t="s">
        <v>2776</v>
      </c>
      <c r="F753" s="3" t="s">
        <v>16</v>
      </c>
      <c r="G753" s="3" t="s">
        <v>17</v>
      </c>
      <c r="H753" s="3" t="s">
        <v>27</v>
      </c>
      <c r="I753" s="3"/>
      <c r="J753" s="3" t="s">
        <v>19</v>
      </c>
      <c r="K753" s="3" t="s">
        <v>20</v>
      </c>
      <c r="L753" s="5" t="s">
        <v>2777</v>
      </c>
    </row>
    <row r="754" customFormat="false" ht="14.9" hidden="false" customHeight="true" outlineLevel="0" collapsed="false">
      <c r="A754" s="2" t="str">
        <f aca="false">HYPERLINK("https://www.fabsurplus.com/sdi_catalog/salesItemDetails.do?id=84235")</f>
        <v>https://www.fabsurplus.com/sdi_catalog/salesItemDetails.do?id=84235</v>
      </c>
      <c r="B754" s="2" t="s">
        <v>2778</v>
      </c>
      <c r="C754" s="2" t="s">
        <v>2779</v>
      </c>
      <c r="D754" s="2" t="s">
        <v>2780</v>
      </c>
      <c r="E754" s="2" t="s">
        <v>2781</v>
      </c>
      <c r="F754" s="2" t="s">
        <v>16</v>
      </c>
      <c r="G754" s="2" t="s">
        <v>26</v>
      </c>
      <c r="H754" s="2" t="s">
        <v>36</v>
      </c>
      <c r="I754" s="2"/>
      <c r="J754" s="2" t="s">
        <v>19</v>
      </c>
      <c r="K754" s="2" t="s">
        <v>20</v>
      </c>
      <c r="L754" s="2" t="s">
        <v>2782</v>
      </c>
    </row>
    <row r="755" customFormat="false" ht="14.9" hidden="false" customHeight="true" outlineLevel="0" collapsed="false">
      <c r="A755" s="3" t="str">
        <f aca="false">HYPERLINK("https://www.fabsurplus.com/sdi_catalog/salesItemDetails.do?id=72156")</f>
        <v>https://www.fabsurplus.com/sdi_catalog/salesItemDetails.do?id=72156</v>
      </c>
      <c r="B755" s="3" t="s">
        <v>2783</v>
      </c>
      <c r="C755" s="3" t="s">
        <v>2784</v>
      </c>
      <c r="D755" s="3" t="s">
        <v>2785</v>
      </c>
      <c r="E755" s="3" t="s">
        <v>2786</v>
      </c>
      <c r="F755" s="3" t="s">
        <v>16</v>
      </c>
      <c r="G755" s="3" t="s">
        <v>26</v>
      </c>
      <c r="H755" s="3" t="s">
        <v>18</v>
      </c>
      <c r="I755" s="4" t="n">
        <v>39022</v>
      </c>
      <c r="J755" s="3" t="s">
        <v>19</v>
      </c>
      <c r="K755" s="3" t="s">
        <v>20</v>
      </c>
      <c r="L755" s="5" t="s">
        <v>2787</v>
      </c>
    </row>
    <row r="756" customFormat="false" ht="14.9" hidden="false" customHeight="true" outlineLevel="0" collapsed="false">
      <c r="A756" s="2" t="str">
        <f aca="false">HYPERLINK("https://www.fabsurplus.com/sdi_catalog/salesItemDetails.do?id=84372")</f>
        <v>https://www.fabsurplus.com/sdi_catalog/salesItemDetails.do?id=84372</v>
      </c>
      <c r="B756" s="2" t="s">
        <v>2788</v>
      </c>
      <c r="C756" s="2" t="s">
        <v>2789</v>
      </c>
      <c r="D756" s="2" t="s">
        <v>2790</v>
      </c>
      <c r="E756" s="2" t="s">
        <v>2791</v>
      </c>
      <c r="F756" s="2" t="s">
        <v>16</v>
      </c>
      <c r="G756" s="2"/>
      <c r="H756" s="2" t="s">
        <v>27</v>
      </c>
      <c r="I756" s="7" t="n">
        <v>36192</v>
      </c>
      <c r="J756" s="2" t="s">
        <v>19</v>
      </c>
      <c r="K756" s="2" t="s">
        <v>20</v>
      </c>
      <c r="L756" s="6" t="s">
        <v>2792</v>
      </c>
    </row>
    <row r="757" customFormat="false" ht="14.9" hidden="false" customHeight="true" outlineLevel="0" collapsed="false">
      <c r="A757" s="3" t="str">
        <f aca="false">HYPERLINK("https://www.fabsurplus.com/sdi_catalog/salesItemDetails.do?id=79968")</f>
        <v>https://www.fabsurplus.com/sdi_catalog/salesItemDetails.do?id=79968</v>
      </c>
      <c r="B757" s="3" t="s">
        <v>2793</v>
      </c>
      <c r="C757" s="3" t="s">
        <v>2794</v>
      </c>
      <c r="D757" s="3" t="s">
        <v>2795</v>
      </c>
      <c r="E757" s="3" t="s">
        <v>2796</v>
      </c>
      <c r="F757" s="3" t="s">
        <v>47</v>
      </c>
      <c r="G757" s="3"/>
      <c r="H757" s="3" t="s">
        <v>36</v>
      </c>
      <c r="I757" s="4" t="n">
        <v>37226</v>
      </c>
      <c r="J757" s="3" t="s">
        <v>19</v>
      </c>
      <c r="K757" s="3" t="s">
        <v>20</v>
      </c>
      <c r="L757" s="5" t="s">
        <v>2797</v>
      </c>
    </row>
    <row r="758" customFormat="false" ht="14.9" hidden="false" customHeight="true" outlineLevel="0" collapsed="false">
      <c r="A758" s="2" t="str">
        <f aca="false">HYPERLINK("https://www.fabsurplus.com/sdi_catalog/salesItemDetails.do?id=82230")</f>
        <v>https://www.fabsurplus.com/sdi_catalog/salesItemDetails.do?id=82230</v>
      </c>
      <c r="B758" s="2" t="s">
        <v>2798</v>
      </c>
      <c r="C758" s="2" t="s">
        <v>2794</v>
      </c>
      <c r="D758" s="2" t="s">
        <v>1836</v>
      </c>
      <c r="E758" s="2" t="s">
        <v>2799</v>
      </c>
      <c r="F758" s="2" t="s">
        <v>16</v>
      </c>
      <c r="G758" s="2"/>
      <c r="H758" s="2" t="s">
        <v>36</v>
      </c>
      <c r="I758" s="7" t="n">
        <v>37226</v>
      </c>
      <c r="J758" s="2" t="s">
        <v>19</v>
      </c>
      <c r="K758" s="2" t="s">
        <v>20</v>
      </c>
      <c r="L758" s="6" t="s">
        <v>2800</v>
      </c>
    </row>
    <row r="759" customFormat="false" ht="14.9" hidden="false" customHeight="true" outlineLevel="0" collapsed="false">
      <c r="A759" s="3" t="str">
        <f aca="false">HYPERLINK("https://www.fabsurplus.com/sdi_catalog/salesItemDetails.do?id=106242")</f>
        <v>https://www.fabsurplus.com/sdi_catalog/salesItemDetails.do?id=106242</v>
      </c>
      <c r="B759" s="3" t="s">
        <v>2801</v>
      </c>
      <c r="C759" s="3" t="s">
        <v>2794</v>
      </c>
      <c r="D759" s="3" t="s">
        <v>2802</v>
      </c>
      <c r="E759" s="3" t="s">
        <v>2803</v>
      </c>
      <c r="F759" s="3" t="s">
        <v>136</v>
      </c>
      <c r="G759" s="3" t="s">
        <v>534</v>
      </c>
      <c r="H759" s="3" t="s">
        <v>36</v>
      </c>
      <c r="I759" s="4" t="n">
        <v>37288</v>
      </c>
      <c r="J759" s="3" t="s">
        <v>19</v>
      </c>
      <c r="K759" s="3" t="s">
        <v>20</v>
      </c>
      <c r="L759" s="5" t="s">
        <v>2804</v>
      </c>
    </row>
    <row r="760" customFormat="false" ht="14.9" hidden="false" customHeight="true" outlineLevel="0" collapsed="false">
      <c r="A760" s="2" t="str">
        <f aca="false">HYPERLINK("https://www.fabsurplus.com/sdi_catalog/salesItemDetails.do?id=77197")</f>
        <v>https://www.fabsurplus.com/sdi_catalog/salesItemDetails.do?id=77197</v>
      </c>
      <c r="B760" s="2" t="s">
        <v>2805</v>
      </c>
      <c r="C760" s="2" t="s">
        <v>2806</v>
      </c>
      <c r="D760" s="2" t="s">
        <v>2807</v>
      </c>
      <c r="E760" s="2" t="s">
        <v>2808</v>
      </c>
      <c r="F760" s="2" t="s">
        <v>113</v>
      </c>
      <c r="G760" s="2" t="s">
        <v>2809</v>
      </c>
      <c r="H760" s="2" t="s">
        <v>27</v>
      </c>
      <c r="I760" s="2"/>
      <c r="J760" s="2" t="s">
        <v>19</v>
      </c>
      <c r="K760" s="2" t="s">
        <v>20</v>
      </c>
      <c r="L760" s="6" t="s">
        <v>2810</v>
      </c>
    </row>
    <row r="761" customFormat="false" ht="14.9" hidden="false" customHeight="true" outlineLevel="0" collapsed="false">
      <c r="A761" s="3" t="str">
        <f aca="false">HYPERLINK("https://www.fabsurplus.com/sdi_catalog/salesItemDetails.do?id=84369")</f>
        <v>https://www.fabsurplus.com/sdi_catalog/salesItemDetails.do?id=84369</v>
      </c>
      <c r="B761" s="3" t="s">
        <v>2811</v>
      </c>
      <c r="C761" s="3" t="s">
        <v>2812</v>
      </c>
      <c r="D761" s="3" t="s">
        <v>2813</v>
      </c>
      <c r="E761" s="3" t="s">
        <v>2814</v>
      </c>
      <c r="F761" s="3" t="s">
        <v>16</v>
      </c>
      <c r="G761" s="3"/>
      <c r="H761" s="3" t="s">
        <v>27</v>
      </c>
      <c r="I761" s="4" t="n">
        <v>32933</v>
      </c>
      <c r="J761" s="3" t="s">
        <v>19</v>
      </c>
      <c r="K761" s="3" t="s">
        <v>20</v>
      </c>
      <c r="L761" s="5" t="s">
        <v>2815</v>
      </c>
    </row>
    <row r="762" customFormat="false" ht="14.9" hidden="false" customHeight="true" outlineLevel="0" collapsed="false">
      <c r="A762" s="2" t="str">
        <f aca="false">HYPERLINK("https://www.fabsurplus.com/sdi_catalog/salesItemDetails.do?id=83887")</f>
        <v>https://www.fabsurplus.com/sdi_catalog/salesItemDetails.do?id=83887</v>
      </c>
      <c r="B762" s="2" t="s">
        <v>2816</v>
      </c>
      <c r="C762" s="2" t="s">
        <v>2817</v>
      </c>
      <c r="D762" s="2" t="s">
        <v>2818</v>
      </c>
      <c r="E762" s="2" t="s">
        <v>2819</v>
      </c>
      <c r="F762" s="2" t="s">
        <v>16</v>
      </c>
      <c r="G762" s="2"/>
      <c r="H762" s="2" t="s">
        <v>18</v>
      </c>
      <c r="I762" s="7" t="n">
        <v>38139</v>
      </c>
      <c r="J762" s="2" t="s">
        <v>19</v>
      </c>
      <c r="K762" s="2" t="s">
        <v>20</v>
      </c>
      <c r="L762" s="6" t="s">
        <v>2820</v>
      </c>
    </row>
    <row r="763" customFormat="false" ht="14.9" hidden="false" customHeight="true" outlineLevel="0" collapsed="false">
      <c r="A763" s="3" t="str">
        <f aca="false">HYPERLINK("https://www.fabsurplus.com/sdi_catalog/salesItemDetails.do?id=83888")</f>
        <v>https://www.fabsurplus.com/sdi_catalog/salesItemDetails.do?id=83888</v>
      </c>
      <c r="B763" s="3" t="s">
        <v>2821</v>
      </c>
      <c r="C763" s="3" t="s">
        <v>2817</v>
      </c>
      <c r="D763" s="3" t="s">
        <v>2822</v>
      </c>
      <c r="E763" s="3" t="s">
        <v>2823</v>
      </c>
      <c r="F763" s="3" t="s">
        <v>16</v>
      </c>
      <c r="G763" s="3"/>
      <c r="H763" s="3" t="s">
        <v>18</v>
      </c>
      <c r="I763" s="3"/>
      <c r="J763" s="3" t="s">
        <v>19</v>
      </c>
      <c r="K763" s="3" t="s">
        <v>20</v>
      </c>
      <c r="L763" s="5" t="s">
        <v>2824</v>
      </c>
    </row>
    <row r="764" customFormat="false" ht="14.9" hidden="false" customHeight="true" outlineLevel="0" collapsed="false">
      <c r="A764" s="2" t="str">
        <f aca="false">HYPERLINK("https://www.fabsurplus.com/sdi_catalog/salesItemDetails.do?id=83889")</f>
        <v>https://www.fabsurplus.com/sdi_catalog/salesItemDetails.do?id=83889</v>
      </c>
      <c r="B764" s="2" t="s">
        <v>2825</v>
      </c>
      <c r="C764" s="2" t="s">
        <v>2817</v>
      </c>
      <c r="D764" s="2" t="s">
        <v>2826</v>
      </c>
      <c r="E764" s="2" t="s">
        <v>2827</v>
      </c>
      <c r="F764" s="2" t="s">
        <v>16</v>
      </c>
      <c r="G764" s="2" t="s">
        <v>2826</v>
      </c>
      <c r="H764" s="2" t="s">
        <v>18</v>
      </c>
      <c r="I764" s="2"/>
      <c r="J764" s="2" t="s">
        <v>19</v>
      </c>
      <c r="K764" s="2" t="s">
        <v>20</v>
      </c>
      <c r="L764" s="6" t="s">
        <v>2828</v>
      </c>
    </row>
    <row r="765" customFormat="false" ht="14.9" hidden="false" customHeight="true" outlineLevel="0" collapsed="false">
      <c r="A765" s="3" t="str">
        <f aca="false">HYPERLINK("https://www.fabsurplus.com/sdi_catalog/salesItemDetails.do?id=83545")</f>
        <v>https://www.fabsurplus.com/sdi_catalog/salesItemDetails.do?id=83545</v>
      </c>
      <c r="B765" s="3" t="s">
        <v>2829</v>
      </c>
      <c r="C765" s="3" t="s">
        <v>2830</v>
      </c>
      <c r="D765" s="3" t="s">
        <v>2831</v>
      </c>
      <c r="E765" s="3" t="s">
        <v>2832</v>
      </c>
      <c r="F765" s="3" t="s">
        <v>16</v>
      </c>
      <c r="G765" s="3" t="s">
        <v>26</v>
      </c>
      <c r="H765" s="3" t="s">
        <v>36</v>
      </c>
      <c r="I765" s="3"/>
      <c r="J765" s="3" t="s">
        <v>19</v>
      </c>
      <c r="K765" s="3" t="s">
        <v>20</v>
      </c>
      <c r="L765" s="5" t="s">
        <v>2833</v>
      </c>
    </row>
    <row r="766" customFormat="false" ht="14.9" hidden="false" customHeight="true" outlineLevel="0" collapsed="false">
      <c r="A766" s="2" t="str">
        <f aca="false">HYPERLINK("https://www.fabsurplus.com/sdi_catalog/salesItemDetails.do?id=32206")</f>
        <v>https://www.fabsurplus.com/sdi_catalog/salesItemDetails.do?id=32206</v>
      </c>
      <c r="B766" s="2" t="s">
        <v>2834</v>
      </c>
      <c r="C766" s="2" t="s">
        <v>2835</v>
      </c>
      <c r="D766" s="2" t="s">
        <v>2836</v>
      </c>
      <c r="E766" s="2" t="s">
        <v>2837</v>
      </c>
      <c r="F766" s="2" t="s">
        <v>47</v>
      </c>
      <c r="G766" s="2" t="s">
        <v>2838</v>
      </c>
      <c r="H766" s="2" t="s">
        <v>27</v>
      </c>
      <c r="I766" s="2"/>
      <c r="J766" s="2" t="s">
        <v>19</v>
      </c>
      <c r="K766" s="2" t="s">
        <v>20</v>
      </c>
      <c r="L766" s="2" t="s">
        <v>2839</v>
      </c>
    </row>
    <row r="767" customFormat="false" ht="14.9" hidden="false" customHeight="true" outlineLevel="0" collapsed="false">
      <c r="A767" s="3" t="str">
        <f aca="false">HYPERLINK("https://www.fabsurplus.com/sdi_catalog/salesItemDetails.do?id=105867")</f>
        <v>https://www.fabsurplus.com/sdi_catalog/salesItemDetails.do?id=105867</v>
      </c>
      <c r="B767" s="3" t="s">
        <v>2840</v>
      </c>
      <c r="C767" s="3" t="s">
        <v>2841</v>
      </c>
      <c r="D767" s="3" t="s">
        <v>2842</v>
      </c>
      <c r="E767" s="3" t="s">
        <v>2843</v>
      </c>
      <c r="F767" s="3" t="s">
        <v>16</v>
      </c>
      <c r="G767" s="3" t="s">
        <v>17</v>
      </c>
      <c r="H767" s="3" t="s">
        <v>346</v>
      </c>
      <c r="I767" s="3"/>
      <c r="J767" s="3" t="s">
        <v>19</v>
      </c>
      <c r="K767" s="3" t="s">
        <v>20</v>
      </c>
      <c r="L767" s="3"/>
    </row>
    <row r="768" customFormat="false" ht="14.9" hidden="false" customHeight="true" outlineLevel="0" collapsed="false">
      <c r="A768" s="2" t="str">
        <f aca="false">HYPERLINK("https://www.fabsurplus.com/sdi_catalog/salesItemDetails.do?id=105868")</f>
        <v>https://www.fabsurplus.com/sdi_catalog/salesItemDetails.do?id=105868</v>
      </c>
      <c r="B768" s="2" t="s">
        <v>2844</v>
      </c>
      <c r="C768" s="2" t="s">
        <v>2841</v>
      </c>
      <c r="D768" s="2" t="s">
        <v>2845</v>
      </c>
      <c r="E768" s="2" t="s">
        <v>2843</v>
      </c>
      <c r="F768" s="2" t="s">
        <v>16</v>
      </c>
      <c r="G768" s="2" t="s">
        <v>17</v>
      </c>
      <c r="H768" s="2" t="s">
        <v>346</v>
      </c>
      <c r="I768" s="2"/>
      <c r="J768" s="2" t="s">
        <v>19</v>
      </c>
      <c r="K768" s="2" t="s">
        <v>20</v>
      </c>
      <c r="L768" s="2"/>
    </row>
    <row r="769" customFormat="false" ht="14.9" hidden="false" customHeight="true" outlineLevel="0" collapsed="false">
      <c r="A769" s="3" t="str">
        <f aca="false">HYPERLINK("https://www.fabsurplus.com/sdi_catalog/salesItemDetails.do?id=105869")</f>
        <v>https://www.fabsurplus.com/sdi_catalog/salesItemDetails.do?id=105869</v>
      </c>
      <c r="B769" s="3" t="s">
        <v>2846</v>
      </c>
      <c r="C769" s="3" t="s">
        <v>2841</v>
      </c>
      <c r="D769" s="3" t="s">
        <v>2847</v>
      </c>
      <c r="E769" s="3" t="s">
        <v>2848</v>
      </c>
      <c r="F769" s="3" t="s">
        <v>16</v>
      </c>
      <c r="G769" s="3" t="s">
        <v>17</v>
      </c>
      <c r="H769" s="3" t="s">
        <v>346</v>
      </c>
      <c r="I769" s="3"/>
      <c r="J769" s="3" t="s">
        <v>19</v>
      </c>
      <c r="K769" s="3" t="s">
        <v>20</v>
      </c>
      <c r="L769" s="3"/>
    </row>
    <row r="770" customFormat="false" ht="14.9" hidden="false" customHeight="true" outlineLevel="0" collapsed="false">
      <c r="A770" s="2" t="str">
        <f aca="false">HYPERLINK("https://www.fabsurplus.com/sdi_catalog/salesItemDetails.do?id=105870")</f>
        <v>https://www.fabsurplus.com/sdi_catalog/salesItemDetails.do?id=105870</v>
      </c>
      <c r="B770" s="2" t="s">
        <v>2849</v>
      </c>
      <c r="C770" s="2" t="s">
        <v>2841</v>
      </c>
      <c r="D770" s="2" t="s">
        <v>2850</v>
      </c>
      <c r="E770" s="2" t="s">
        <v>2843</v>
      </c>
      <c r="F770" s="2" t="s">
        <v>16</v>
      </c>
      <c r="G770" s="2" t="s">
        <v>17</v>
      </c>
      <c r="H770" s="2" t="s">
        <v>346</v>
      </c>
      <c r="I770" s="2"/>
      <c r="J770" s="2" t="s">
        <v>19</v>
      </c>
      <c r="K770" s="2" t="s">
        <v>20</v>
      </c>
      <c r="L770" s="2"/>
    </row>
    <row r="771" customFormat="false" ht="14.9" hidden="false" customHeight="true" outlineLevel="0" collapsed="false">
      <c r="A771" s="3" t="str">
        <f aca="false">HYPERLINK("https://www.fabsurplus.com/sdi_catalog/salesItemDetails.do?id=83906")</f>
        <v>https://www.fabsurplus.com/sdi_catalog/salesItemDetails.do?id=83906</v>
      </c>
      <c r="B771" s="3" t="s">
        <v>2851</v>
      </c>
      <c r="C771" s="3" t="s">
        <v>2852</v>
      </c>
      <c r="D771" s="3"/>
      <c r="E771" s="3" t="s">
        <v>2853</v>
      </c>
      <c r="F771" s="3" t="s">
        <v>16</v>
      </c>
      <c r="G771" s="3"/>
      <c r="H771" s="3" t="s">
        <v>18</v>
      </c>
      <c r="I771" s="4" t="n">
        <v>33938.9583333333</v>
      </c>
      <c r="J771" s="3" t="s">
        <v>19</v>
      </c>
      <c r="K771" s="3" t="s">
        <v>20</v>
      </c>
      <c r="L771" s="5" t="s">
        <v>2854</v>
      </c>
    </row>
    <row r="772" customFormat="false" ht="14.9" hidden="false" customHeight="true" outlineLevel="0" collapsed="false">
      <c r="A772" s="2" t="str">
        <f aca="false">HYPERLINK("https://www.fabsurplus.com/sdi_catalog/salesItemDetails.do?id=83628")</f>
        <v>https://www.fabsurplus.com/sdi_catalog/salesItemDetails.do?id=83628</v>
      </c>
      <c r="B772" s="2" t="s">
        <v>2855</v>
      </c>
      <c r="C772" s="2" t="s">
        <v>2856</v>
      </c>
      <c r="D772" s="2" t="s">
        <v>2857</v>
      </c>
      <c r="E772" s="2" t="s">
        <v>15</v>
      </c>
      <c r="F772" s="2" t="s">
        <v>42</v>
      </c>
      <c r="G772" s="2"/>
      <c r="H772" s="2" t="s">
        <v>18</v>
      </c>
      <c r="I772" s="2"/>
      <c r="J772" s="2" t="s">
        <v>19</v>
      </c>
      <c r="K772" s="2" t="s">
        <v>20</v>
      </c>
      <c r="L772" s="6" t="s">
        <v>2858</v>
      </c>
    </row>
    <row r="773" customFormat="false" ht="14.9" hidden="false" customHeight="true" outlineLevel="0" collapsed="false">
      <c r="A773" s="3" t="str">
        <f aca="false">HYPERLINK("https://www.fabsurplus.com/sdi_catalog/salesItemDetails.do?id=32210")</f>
        <v>https://www.fabsurplus.com/sdi_catalog/salesItemDetails.do?id=32210</v>
      </c>
      <c r="B773" s="3" t="s">
        <v>2859</v>
      </c>
      <c r="C773" s="3" t="s">
        <v>2860</v>
      </c>
      <c r="D773" s="3" t="s">
        <v>2861</v>
      </c>
      <c r="E773" s="3" t="s">
        <v>2862</v>
      </c>
      <c r="F773" s="3" t="s">
        <v>16</v>
      </c>
      <c r="G773" s="3" t="s">
        <v>1015</v>
      </c>
      <c r="H773" s="3" t="s">
        <v>27</v>
      </c>
      <c r="I773" s="3"/>
      <c r="J773" s="3" t="s">
        <v>19</v>
      </c>
      <c r="K773" s="3" t="s">
        <v>20</v>
      </c>
      <c r="L773" s="3" t="s">
        <v>2863</v>
      </c>
    </row>
    <row r="774" customFormat="false" ht="14.9" hidden="false" customHeight="true" outlineLevel="0" collapsed="false">
      <c r="A774" s="2" t="str">
        <f aca="false">HYPERLINK("https://www.fabsurplus.com/sdi_catalog/salesItemDetails.do?id=32214")</f>
        <v>https://www.fabsurplus.com/sdi_catalog/salesItemDetails.do?id=32214</v>
      </c>
      <c r="B774" s="2" t="s">
        <v>2864</v>
      </c>
      <c r="C774" s="2" t="s">
        <v>2860</v>
      </c>
      <c r="D774" s="2" t="s">
        <v>2865</v>
      </c>
      <c r="E774" s="2" t="s">
        <v>2866</v>
      </c>
      <c r="F774" s="2" t="s">
        <v>47</v>
      </c>
      <c r="G774" s="2" t="s">
        <v>476</v>
      </c>
      <c r="H774" s="2" t="s">
        <v>27</v>
      </c>
      <c r="I774" s="2"/>
      <c r="J774" s="2" t="s">
        <v>19</v>
      </c>
      <c r="K774" s="2" t="s">
        <v>20</v>
      </c>
      <c r="L774" s="2" t="s">
        <v>477</v>
      </c>
    </row>
    <row r="775" customFormat="false" ht="14.9" hidden="false" customHeight="true" outlineLevel="0" collapsed="false">
      <c r="A775" s="3" t="str">
        <f aca="false">HYPERLINK("https://www.fabsurplus.com/sdi_catalog/salesItemDetails.do?id=83597")</f>
        <v>https://www.fabsurplus.com/sdi_catalog/salesItemDetails.do?id=83597</v>
      </c>
      <c r="B775" s="3" t="s">
        <v>2867</v>
      </c>
      <c r="C775" s="3" t="s">
        <v>2860</v>
      </c>
      <c r="D775" s="3" t="s">
        <v>2868</v>
      </c>
      <c r="E775" s="3" t="s">
        <v>2869</v>
      </c>
      <c r="F775" s="3" t="s">
        <v>16</v>
      </c>
      <c r="G775" s="3" t="s">
        <v>17</v>
      </c>
      <c r="H775" s="3" t="s">
        <v>36</v>
      </c>
      <c r="I775" s="3"/>
      <c r="J775" s="3" t="s">
        <v>19</v>
      </c>
      <c r="K775" s="3" t="s">
        <v>20</v>
      </c>
      <c r="L775" s="5" t="s">
        <v>2870</v>
      </c>
    </row>
    <row r="776" customFormat="false" ht="14.9" hidden="false" customHeight="true" outlineLevel="0" collapsed="false">
      <c r="A776" s="2" t="str">
        <f aca="false">HYPERLINK("https://www.fabsurplus.com/sdi_catalog/salesItemDetails.do?id=70301")</f>
        <v>https://www.fabsurplus.com/sdi_catalog/salesItemDetails.do?id=70301</v>
      </c>
      <c r="B776" s="2" t="s">
        <v>2871</v>
      </c>
      <c r="C776" s="2" t="s">
        <v>2872</v>
      </c>
      <c r="D776" s="2" t="s">
        <v>2873</v>
      </c>
      <c r="E776" s="2" t="s">
        <v>2874</v>
      </c>
      <c r="F776" s="2" t="s">
        <v>16</v>
      </c>
      <c r="G776" s="2" t="s">
        <v>534</v>
      </c>
      <c r="H776" s="2" t="s">
        <v>36</v>
      </c>
      <c r="I776" s="2"/>
      <c r="J776" s="2" t="s">
        <v>19</v>
      </c>
      <c r="K776" s="2" t="s">
        <v>20</v>
      </c>
      <c r="L776" s="6" t="s">
        <v>2875</v>
      </c>
    </row>
    <row r="777" customFormat="false" ht="14.9" hidden="false" customHeight="true" outlineLevel="0" collapsed="false">
      <c r="A777" s="3" t="str">
        <f aca="false">HYPERLINK("https://www.fabsurplus.com/sdi_catalog/salesItemDetails.do?id=70300")</f>
        <v>https://www.fabsurplus.com/sdi_catalog/salesItemDetails.do?id=70300</v>
      </c>
      <c r="B777" s="3" t="s">
        <v>2876</v>
      </c>
      <c r="C777" s="3" t="s">
        <v>2877</v>
      </c>
      <c r="D777" s="3" t="s">
        <v>2878</v>
      </c>
      <c r="E777" s="3" t="s">
        <v>2879</v>
      </c>
      <c r="F777" s="3" t="s">
        <v>47</v>
      </c>
      <c r="G777" s="3" t="s">
        <v>534</v>
      </c>
      <c r="H777" s="3" t="s">
        <v>18</v>
      </c>
      <c r="I777" s="3"/>
      <c r="J777" s="3" t="s">
        <v>19</v>
      </c>
      <c r="K777" s="3" t="s">
        <v>20</v>
      </c>
      <c r="L777" s="3" t="s">
        <v>1188</v>
      </c>
    </row>
    <row r="778" customFormat="false" ht="14.9" hidden="false" customHeight="true" outlineLevel="0" collapsed="false">
      <c r="A778" s="2" t="str">
        <f aca="false">HYPERLINK("https://www.fabsurplus.com/sdi_catalog/salesItemDetails.do?id=83552")</f>
        <v>https://www.fabsurplus.com/sdi_catalog/salesItemDetails.do?id=83552</v>
      </c>
      <c r="B778" s="2" t="s">
        <v>2880</v>
      </c>
      <c r="C778" s="2" t="s">
        <v>2881</v>
      </c>
      <c r="D778" s="2" t="s">
        <v>2882</v>
      </c>
      <c r="E778" s="2" t="s">
        <v>2883</v>
      </c>
      <c r="F778" s="2" t="s">
        <v>126</v>
      </c>
      <c r="G778" s="2" t="s">
        <v>2884</v>
      </c>
      <c r="H778" s="2" t="s">
        <v>27</v>
      </c>
      <c r="I778" s="7" t="n">
        <v>38411.9583333333</v>
      </c>
      <c r="J778" s="2" t="s">
        <v>19</v>
      </c>
      <c r="K778" s="2" t="s">
        <v>20</v>
      </c>
      <c r="L778" s="2" t="s">
        <v>2885</v>
      </c>
    </row>
    <row r="779" customFormat="false" ht="14.9" hidden="false" customHeight="true" outlineLevel="0" collapsed="false">
      <c r="A779" s="3" t="str">
        <f aca="false">HYPERLINK("https://www.fabsurplus.com/sdi_catalog/salesItemDetails.do?id=103384")</f>
        <v>https://www.fabsurplus.com/sdi_catalog/salesItemDetails.do?id=103384</v>
      </c>
      <c r="B779" s="3" t="s">
        <v>2886</v>
      </c>
      <c r="C779" s="3" t="s">
        <v>2887</v>
      </c>
      <c r="D779" s="3" t="s">
        <v>2888</v>
      </c>
      <c r="E779" s="3" t="s">
        <v>2889</v>
      </c>
      <c r="F779" s="3" t="s">
        <v>1673</v>
      </c>
      <c r="G779" s="3" t="s">
        <v>26</v>
      </c>
      <c r="H779" s="3" t="s">
        <v>27</v>
      </c>
      <c r="I779" s="3"/>
      <c r="J779" s="3" t="s">
        <v>19</v>
      </c>
      <c r="K779" s="3" t="s">
        <v>20</v>
      </c>
      <c r="L779" s="5" t="s">
        <v>2890</v>
      </c>
    </row>
    <row r="780" customFormat="false" ht="14.9" hidden="false" customHeight="true" outlineLevel="0" collapsed="false">
      <c r="A780" s="2" t="str">
        <f aca="false">HYPERLINK("https://www.fabsurplus.com/sdi_catalog/salesItemDetails.do?id=103385")</f>
        <v>https://www.fabsurplus.com/sdi_catalog/salesItemDetails.do?id=103385</v>
      </c>
      <c r="B780" s="2" t="s">
        <v>2891</v>
      </c>
      <c r="C780" s="2" t="s">
        <v>2887</v>
      </c>
      <c r="D780" s="2" t="s">
        <v>2892</v>
      </c>
      <c r="E780" s="2" t="s">
        <v>2893</v>
      </c>
      <c r="F780" s="2" t="s">
        <v>1636</v>
      </c>
      <c r="G780" s="2" t="s">
        <v>26</v>
      </c>
      <c r="H780" s="2" t="s">
        <v>27</v>
      </c>
      <c r="I780" s="2"/>
      <c r="J780" s="2" t="s">
        <v>19</v>
      </c>
      <c r="K780" s="2" t="s">
        <v>20</v>
      </c>
      <c r="L780" s="6" t="s">
        <v>2894</v>
      </c>
    </row>
    <row r="781" customFormat="false" ht="14.9" hidden="false" customHeight="true" outlineLevel="0" collapsed="false">
      <c r="A781" s="3" t="str">
        <f aca="false">HYPERLINK("https://www.fabsurplus.com/sdi_catalog/salesItemDetails.do?id=103387")</f>
        <v>https://www.fabsurplus.com/sdi_catalog/salesItemDetails.do?id=103387</v>
      </c>
      <c r="B781" s="3" t="s">
        <v>2895</v>
      </c>
      <c r="C781" s="3" t="s">
        <v>2887</v>
      </c>
      <c r="D781" s="3" t="s">
        <v>2896</v>
      </c>
      <c r="E781" s="3" t="s">
        <v>2897</v>
      </c>
      <c r="F781" s="3" t="s">
        <v>126</v>
      </c>
      <c r="G781" s="3" t="s">
        <v>26</v>
      </c>
      <c r="H781" s="3" t="s">
        <v>27</v>
      </c>
      <c r="I781" s="3"/>
      <c r="J781" s="3" t="s">
        <v>19</v>
      </c>
      <c r="K781" s="3" t="s">
        <v>20</v>
      </c>
      <c r="L781" s="5" t="s">
        <v>2898</v>
      </c>
    </row>
    <row r="782" customFormat="false" ht="14.9" hidden="false" customHeight="true" outlineLevel="0" collapsed="false">
      <c r="A782" s="2" t="str">
        <f aca="false">HYPERLINK("https://www.fabsurplus.com/sdi_catalog/salesItemDetails.do?id=83905")</f>
        <v>https://www.fabsurplus.com/sdi_catalog/salesItemDetails.do?id=83905</v>
      </c>
      <c r="B782" s="2" t="s">
        <v>2899</v>
      </c>
      <c r="C782" s="2" t="s">
        <v>2900</v>
      </c>
      <c r="D782" s="2" t="s">
        <v>2901</v>
      </c>
      <c r="E782" s="2" t="s">
        <v>2902</v>
      </c>
      <c r="F782" s="2" t="s">
        <v>16</v>
      </c>
      <c r="G782" s="2" t="s">
        <v>26</v>
      </c>
      <c r="H782" s="2" t="s">
        <v>18</v>
      </c>
      <c r="I782" s="2"/>
      <c r="J782" s="2" t="s">
        <v>19</v>
      </c>
      <c r="K782" s="2" t="s">
        <v>20</v>
      </c>
      <c r="L782" s="6" t="s">
        <v>2903</v>
      </c>
    </row>
    <row r="783" customFormat="false" ht="14.9" hidden="false" customHeight="true" outlineLevel="0" collapsed="false">
      <c r="A783" s="3" t="str">
        <f aca="false">HYPERLINK("https://www.fabsurplus.com/sdi_catalog/salesItemDetails.do?id=83914")</f>
        <v>https://www.fabsurplus.com/sdi_catalog/salesItemDetails.do?id=83914</v>
      </c>
      <c r="B783" s="3" t="s">
        <v>2904</v>
      </c>
      <c r="C783" s="3" t="s">
        <v>2900</v>
      </c>
      <c r="D783" s="3" t="s">
        <v>2905</v>
      </c>
      <c r="E783" s="3" t="s">
        <v>2906</v>
      </c>
      <c r="F783" s="3" t="s">
        <v>16</v>
      </c>
      <c r="G783" s="3"/>
      <c r="H783" s="3" t="s">
        <v>250</v>
      </c>
      <c r="I783" s="3"/>
      <c r="J783" s="3" t="s">
        <v>19</v>
      </c>
      <c r="K783" s="3" t="s">
        <v>20</v>
      </c>
      <c r="L783" s="5" t="s">
        <v>2907</v>
      </c>
    </row>
    <row r="784" customFormat="false" ht="14.9" hidden="false" customHeight="true" outlineLevel="0" collapsed="false">
      <c r="A784" s="2" t="str">
        <f aca="false">HYPERLINK("https://www.fabsurplus.com/sdi_catalog/salesItemDetails.do?id=83916")</f>
        <v>https://www.fabsurplus.com/sdi_catalog/salesItemDetails.do?id=83916</v>
      </c>
      <c r="B784" s="2" t="s">
        <v>2908</v>
      </c>
      <c r="C784" s="2" t="s">
        <v>2900</v>
      </c>
      <c r="D784" s="2" t="s">
        <v>2909</v>
      </c>
      <c r="E784" s="2"/>
      <c r="F784" s="2" t="s">
        <v>16</v>
      </c>
      <c r="G784" s="2"/>
      <c r="H784" s="2" t="s">
        <v>18</v>
      </c>
      <c r="I784" s="2"/>
      <c r="J784" s="2" t="s">
        <v>19</v>
      </c>
      <c r="K784" s="2" t="s">
        <v>20</v>
      </c>
      <c r="L784" s="6" t="s">
        <v>2910</v>
      </c>
    </row>
    <row r="785" customFormat="false" ht="14.9" hidden="false" customHeight="true" outlineLevel="0" collapsed="false">
      <c r="A785" s="3" t="str">
        <f aca="false">HYPERLINK("https://www.fabsurplus.com/sdi_catalog/salesItemDetails.do?id=83917")</f>
        <v>https://www.fabsurplus.com/sdi_catalog/salesItemDetails.do?id=83917</v>
      </c>
      <c r="B785" s="3" t="s">
        <v>2911</v>
      </c>
      <c r="C785" s="3" t="s">
        <v>2900</v>
      </c>
      <c r="D785" s="3" t="s">
        <v>2912</v>
      </c>
      <c r="E785" s="3"/>
      <c r="F785" s="3" t="s">
        <v>16</v>
      </c>
      <c r="G785" s="3"/>
      <c r="H785" s="3" t="s">
        <v>18</v>
      </c>
      <c r="I785" s="3"/>
      <c r="J785" s="3" t="s">
        <v>19</v>
      </c>
      <c r="K785" s="3" t="s">
        <v>20</v>
      </c>
      <c r="L785" s="5" t="s">
        <v>2913</v>
      </c>
    </row>
    <row r="786" customFormat="false" ht="14.9" hidden="false" customHeight="true" outlineLevel="0" collapsed="false">
      <c r="A786" s="2" t="str">
        <f aca="false">HYPERLINK("https://www.fabsurplus.com/sdi_catalog/salesItemDetails.do?id=65934")</f>
        <v>https://www.fabsurplus.com/sdi_catalog/salesItemDetails.do?id=65934</v>
      </c>
      <c r="B786" s="2" t="s">
        <v>2914</v>
      </c>
      <c r="C786" s="2" t="s">
        <v>2915</v>
      </c>
      <c r="D786" s="2" t="s">
        <v>2916</v>
      </c>
      <c r="E786" s="2" t="s">
        <v>2917</v>
      </c>
      <c r="F786" s="2" t="s">
        <v>16</v>
      </c>
      <c r="G786" s="2" t="s">
        <v>534</v>
      </c>
      <c r="H786" s="2" t="s">
        <v>27</v>
      </c>
      <c r="I786" s="2"/>
      <c r="J786" s="2" t="s">
        <v>19</v>
      </c>
      <c r="K786" s="2" t="s">
        <v>20</v>
      </c>
      <c r="L786" s="6" t="s">
        <v>2918</v>
      </c>
    </row>
    <row r="787" customFormat="false" ht="14.9" hidden="false" customHeight="true" outlineLevel="0" collapsed="false">
      <c r="A787" s="3" t="str">
        <f aca="false">HYPERLINK("https://www.fabsurplus.com/sdi_catalog/salesItemDetails.do?id=80254")</f>
        <v>https://www.fabsurplus.com/sdi_catalog/salesItemDetails.do?id=80254</v>
      </c>
      <c r="B787" s="3" t="s">
        <v>2919</v>
      </c>
      <c r="C787" s="3" t="s">
        <v>2920</v>
      </c>
      <c r="D787" s="3" t="s">
        <v>2921</v>
      </c>
      <c r="E787" s="3" t="s">
        <v>2922</v>
      </c>
      <c r="F787" s="3" t="s">
        <v>16</v>
      </c>
      <c r="G787" s="3" t="s">
        <v>2923</v>
      </c>
      <c r="H787" s="3" t="s">
        <v>27</v>
      </c>
      <c r="I787" s="3"/>
      <c r="J787" s="3" t="s">
        <v>19</v>
      </c>
      <c r="K787" s="3" t="s">
        <v>20</v>
      </c>
      <c r="L787" s="3"/>
    </row>
    <row r="788" customFormat="false" ht="14.9" hidden="false" customHeight="true" outlineLevel="0" collapsed="false">
      <c r="A788" s="2" t="str">
        <f aca="false">HYPERLINK("https://www.fabsurplus.com/sdi_catalog/salesItemDetails.do?id=83835")</f>
        <v>https://www.fabsurplus.com/sdi_catalog/salesItemDetails.do?id=83835</v>
      </c>
      <c r="B788" s="2" t="s">
        <v>2924</v>
      </c>
      <c r="C788" s="2" t="s">
        <v>2915</v>
      </c>
      <c r="D788" s="2" t="s">
        <v>2925</v>
      </c>
      <c r="E788" s="2" t="s">
        <v>2926</v>
      </c>
      <c r="F788" s="2" t="s">
        <v>47</v>
      </c>
      <c r="G788" s="2" t="s">
        <v>26</v>
      </c>
      <c r="H788" s="2" t="s">
        <v>27</v>
      </c>
      <c r="I788" s="2"/>
      <c r="J788" s="2" t="s">
        <v>19</v>
      </c>
      <c r="K788" s="2" t="s">
        <v>20</v>
      </c>
      <c r="L788" s="6" t="s">
        <v>2927</v>
      </c>
    </row>
    <row r="789" customFormat="false" ht="14.9" hidden="false" customHeight="true" outlineLevel="0" collapsed="false">
      <c r="A789" s="3" t="str">
        <f aca="false">HYPERLINK("https://www.fabsurplus.com/sdi_catalog/salesItemDetails.do?id=102638")</f>
        <v>https://www.fabsurplus.com/sdi_catalog/salesItemDetails.do?id=102638</v>
      </c>
      <c r="B789" s="3" t="s">
        <v>2928</v>
      </c>
      <c r="C789" s="3" t="s">
        <v>2915</v>
      </c>
      <c r="D789" s="3" t="s">
        <v>2929</v>
      </c>
      <c r="E789" s="3" t="s">
        <v>2930</v>
      </c>
      <c r="F789" s="3" t="s">
        <v>16</v>
      </c>
      <c r="G789" s="3" t="s">
        <v>17</v>
      </c>
      <c r="H789" s="3" t="s">
        <v>36</v>
      </c>
      <c r="I789" s="3"/>
      <c r="J789" s="3" t="s">
        <v>19</v>
      </c>
      <c r="K789" s="3" t="s">
        <v>20</v>
      </c>
      <c r="L789" s="3" t="s">
        <v>2931</v>
      </c>
    </row>
    <row r="790" customFormat="false" ht="14.9" hidden="false" customHeight="true" outlineLevel="0" collapsed="false">
      <c r="A790" s="2" t="str">
        <f aca="false">HYPERLINK("https://www.fabsurplus.com/sdi_catalog/salesItemDetails.do?id=102639")</f>
        <v>https://www.fabsurplus.com/sdi_catalog/salesItemDetails.do?id=102639</v>
      </c>
      <c r="B790" s="2" t="s">
        <v>2932</v>
      </c>
      <c r="C790" s="2" t="s">
        <v>2915</v>
      </c>
      <c r="D790" s="2" t="s">
        <v>2929</v>
      </c>
      <c r="E790" s="2" t="s">
        <v>2930</v>
      </c>
      <c r="F790" s="2" t="s">
        <v>16</v>
      </c>
      <c r="G790" s="2" t="s">
        <v>17</v>
      </c>
      <c r="H790" s="2" t="s">
        <v>36</v>
      </c>
      <c r="I790" s="2"/>
      <c r="J790" s="2" t="s">
        <v>19</v>
      </c>
      <c r="K790" s="2" t="s">
        <v>20</v>
      </c>
      <c r="L790" s="2" t="s">
        <v>2931</v>
      </c>
    </row>
    <row r="791" customFormat="false" ht="14.9" hidden="false" customHeight="true" outlineLevel="0" collapsed="false">
      <c r="A791" s="3" t="str">
        <f aca="false">HYPERLINK("https://www.fabsurplus.com/sdi_catalog/salesItemDetails.do?id=106190")</f>
        <v>https://www.fabsurplus.com/sdi_catalog/salesItemDetails.do?id=106190</v>
      </c>
      <c r="B791" s="3" t="s">
        <v>2933</v>
      </c>
      <c r="C791" s="3" t="s">
        <v>2915</v>
      </c>
      <c r="D791" s="3" t="s">
        <v>2934</v>
      </c>
      <c r="E791" s="3" t="s">
        <v>2935</v>
      </c>
      <c r="F791" s="3" t="s">
        <v>16</v>
      </c>
      <c r="G791" s="3" t="s">
        <v>17</v>
      </c>
      <c r="H791" s="3" t="s">
        <v>27</v>
      </c>
      <c r="I791" s="3"/>
      <c r="J791" s="3" t="s">
        <v>19</v>
      </c>
      <c r="K791" s="3" t="s">
        <v>20</v>
      </c>
      <c r="L791" s="5" t="s">
        <v>2936</v>
      </c>
    </row>
    <row r="792" customFormat="false" ht="14.9" hidden="false" customHeight="true" outlineLevel="0" collapsed="false">
      <c r="A792" s="2" t="str">
        <f aca="false">HYPERLINK("https://www.fabsurplus.com/sdi_catalog/salesItemDetails.do?id=106201")</f>
        <v>https://www.fabsurplus.com/sdi_catalog/salesItemDetails.do?id=106201</v>
      </c>
      <c r="B792" s="2" t="s">
        <v>2937</v>
      </c>
      <c r="C792" s="2" t="s">
        <v>2915</v>
      </c>
      <c r="D792" s="2" t="s">
        <v>2938</v>
      </c>
      <c r="E792" s="2" t="s">
        <v>2939</v>
      </c>
      <c r="F792" s="2" t="s">
        <v>16</v>
      </c>
      <c r="G792" s="2" t="s">
        <v>17</v>
      </c>
      <c r="H792" s="2" t="s">
        <v>27</v>
      </c>
      <c r="I792" s="7" t="n">
        <v>38504</v>
      </c>
      <c r="J792" s="2" t="s">
        <v>19</v>
      </c>
      <c r="K792" s="2" t="s">
        <v>20</v>
      </c>
      <c r="L792" s="6" t="s">
        <v>2940</v>
      </c>
    </row>
    <row r="793" customFormat="false" ht="14.9" hidden="false" customHeight="true" outlineLevel="0" collapsed="false">
      <c r="A793" s="3" t="str">
        <f aca="false">HYPERLINK("https://www.fabsurplus.com/sdi_catalog/salesItemDetails.do?id=80247")</f>
        <v>https://www.fabsurplus.com/sdi_catalog/salesItemDetails.do?id=80247</v>
      </c>
      <c r="B793" s="3" t="s">
        <v>2941</v>
      </c>
      <c r="C793" s="3" t="s">
        <v>2942</v>
      </c>
      <c r="D793" s="3" t="s">
        <v>2943</v>
      </c>
      <c r="E793" s="3" t="s">
        <v>2944</v>
      </c>
      <c r="F793" s="3" t="s">
        <v>16</v>
      </c>
      <c r="G793" s="3"/>
      <c r="H793" s="3" t="s">
        <v>36</v>
      </c>
      <c r="I793" s="3"/>
      <c r="J793" s="3" t="s">
        <v>19</v>
      </c>
      <c r="K793" s="3" t="s">
        <v>20</v>
      </c>
      <c r="L793" s="5" t="s">
        <v>2945</v>
      </c>
    </row>
    <row r="794" customFormat="false" ht="14.9" hidden="false" customHeight="true" outlineLevel="0" collapsed="false">
      <c r="A794" s="2" t="str">
        <f aca="false">HYPERLINK("https://www.fabsurplus.com/sdi_catalog/salesItemDetails.do?id=106896")</f>
        <v>https://www.fabsurplus.com/sdi_catalog/salesItemDetails.do?id=106896</v>
      </c>
      <c r="B794" s="2" t="s">
        <v>2946</v>
      </c>
      <c r="C794" s="2" t="s">
        <v>2947</v>
      </c>
      <c r="D794" s="2" t="s">
        <v>2948</v>
      </c>
      <c r="E794" s="2" t="s">
        <v>2949</v>
      </c>
      <c r="F794" s="2" t="s">
        <v>47</v>
      </c>
      <c r="G794" s="2" t="s">
        <v>26</v>
      </c>
      <c r="H794" s="2" t="s">
        <v>284</v>
      </c>
      <c r="I794" s="2"/>
      <c r="J794" s="2" t="s">
        <v>19</v>
      </c>
      <c r="K794" s="2" t="s">
        <v>20</v>
      </c>
      <c r="L794" s="6" t="s">
        <v>2950</v>
      </c>
    </row>
    <row r="795" customFormat="false" ht="14.9" hidden="false" customHeight="true" outlineLevel="0" collapsed="false">
      <c r="A795" s="3" t="str">
        <f aca="false">HYPERLINK("https://www.fabsurplus.com/sdi_catalog/salesItemDetails.do?id=13195")</f>
        <v>https://www.fabsurplus.com/sdi_catalog/salesItemDetails.do?id=13195</v>
      </c>
      <c r="B795" s="3" t="s">
        <v>2951</v>
      </c>
      <c r="C795" s="3" t="s">
        <v>2952</v>
      </c>
      <c r="D795" s="3" t="s">
        <v>2953</v>
      </c>
      <c r="E795" s="3" t="s">
        <v>2954</v>
      </c>
      <c r="F795" s="3" t="s">
        <v>16</v>
      </c>
      <c r="G795" s="3"/>
      <c r="H795" s="3" t="s">
        <v>27</v>
      </c>
      <c r="I795" s="4" t="n">
        <v>37956</v>
      </c>
      <c r="J795" s="3"/>
      <c r="K795" s="3"/>
      <c r="L795" s="5" t="s">
        <v>2955</v>
      </c>
    </row>
    <row r="796" customFormat="false" ht="14.9" hidden="false" customHeight="true" outlineLevel="0" collapsed="false">
      <c r="A796" s="2" t="str">
        <f aca="false">HYPERLINK("https://www.fabsurplus.com/sdi_catalog/salesItemDetails.do?id=83886")</f>
        <v>https://www.fabsurplus.com/sdi_catalog/salesItemDetails.do?id=83886</v>
      </c>
      <c r="B796" s="2" t="s">
        <v>2956</v>
      </c>
      <c r="C796" s="2" t="s">
        <v>2952</v>
      </c>
      <c r="D796" s="2" t="s">
        <v>2957</v>
      </c>
      <c r="E796" s="2" t="s">
        <v>2958</v>
      </c>
      <c r="F796" s="2" t="s">
        <v>16</v>
      </c>
      <c r="G796" s="2"/>
      <c r="H796" s="2" t="s">
        <v>18</v>
      </c>
      <c r="I796" s="2"/>
      <c r="J796" s="2" t="s">
        <v>19</v>
      </c>
      <c r="K796" s="2" t="s">
        <v>20</v>
      </c>
      <c r="L796" s="6" t="s">
        <v>2959</v>
      </c>
    </row>
    <row r="797" customFormat="false" ht="14.9" hidden="false" customHeight="true" outlineLevel="0" collapsed="false">
      <c r="A797" s="3" t="str">
        <f aca="false">HYPERLINK("https://www.fabsurplus.com/sdi_catalog/salesItemDetails.do?id=84386")</f>
        <v>https://www.fabsurplus.com/sdi_catalog/salesItemDetails.do?id=84386</v>
      </c>
      <c r="B797" s="3" t="s">
        <v>2960</v>
      </c>
      <c r="C797" s="3" t="s">
        <v>2952</v>
      </c>
      <c r="D797" s="3" t="s">
        <v>2961</v>
      </c>
      <c r="E797" s="3" t="s">
        <v>2962</v>
      </c>
      <c r="F797" s="3" t="s">
        <v>42</v>
      </c>
      <c r="G797" s="3" t="s">
        <v>2963</v>
      </c>
      <c r="H797" s="3" t="s">
        <v>18</v>
      </c>
      <c r="I797" s="3"/>
      <c r="J797" s="3" t="s">
        <v>19</v>
      </c>
      <c r="K797" s="3" t="s">
        <v>20</v>
      </c>
      <c r="L797" s="5" t="s">
        <v>2964</v>
      </c>
    </row>
    <row r="798" customFormat="false" ht="14.9" hidden="false" customHeight="true" outlineLevel="0" collapsed="false">
      <c r="A798" s="2" t="str">
        <f aca="false">HYPERLINK("https://www.fabsurplus.com/sdi_catalog/salesItemDetails.do?id=84395")</f>
        <v>https://www.fabsurplus.com/sdi_catalog/salesItemDetails.do?id=84395</v>
      </c>
      <c r="B798" s="2" t="s">
        <v>2965</v>
      </c>
      <c r="C798" s="2" t="s">
        <v>2952</v>
      </c>
      <c r="D798" s="2" t="s">
        <v>2966</v>
      </c>
      <c r="E798" s="2" t="s">
        <v>2962</v>
      </c>
      <c r="F798" s="2" t="s">
        <v>16</v>
      </c>
      <c r="G798" s="2"/>
      <c r="H798" s="2" t="s">
        <v>18</v>
      </c>
      <c r="I798" s="2"/>
      <c r="J798" s="2" t="s">
        <v>19</v>
      </c>
      <c r="K798" s="2" t="s">
        <v>20</v>
      </c>
      <c r="L798" s="6" t="s">
        <v>2967</v>
      </c>
    </row>
    <row r="799" customFormat="false" ht="14.9" hidden="false" customHeight="true" outlineLevel="0" collapsed="false">
      <c r="A799" s="3" t="str">
        <f aca="false">HYPERLINK("https://www.fabsurplus.com/sdi_catalog/salesItemDetails.do?id=84396")</f>
        <v>https://www.fabsurplus.com/sdi_catalog/salesItemDetails.do?id=84396</v>
      </c>
      <c r="B799" s="3" t="s">
        <v>2968</v>
      </c>
      <c r="C799" s="3" t="s">
        <v>2952</v>
      </c>
      <c r="D799" s="3" t="s">
        <v>2969</v>
      </c>
      <c r="E799" s="3" t="s">
        <v>2970</v>
      </c>
      <c r="F799" s="3" t="s">
        <v>16</v>
      </c>
      <c r="G799" s="3" t="s">
        <v>2971</v>
      </c>
      <c r="H799" s="3" t="s">
        <v>18</v>
      </c>
      <c r="I799" s="3"/>
      <c r="J799" s="3" t="s">
        <v>19</v>
      </c>
      <c r="K799" s="3" t="s">
        <v>20</v>
      </c>
      <c r="L799" s="5" t="s">
        <v>2972</v>
      </c>
    </row>
    <row r="800" customFormat="false" ht="14.9" hidden="false" customHeight="true" outlineLevel="0" collapsed="false">
      <c r="A800" s="2" t="str">
        <f aca="false">HYPERLINK("https://www.fabsurplus.com/sdi_catalog/salesItemDetails.do?id=84397")</f>
        <v>https://www.fabsurplus.com/sdi_catalog/salesItemDetails.do?id=84397</v>
      </c>
      <c r="B800" s="2" t="s">
        <v>2973</v>
      </c>
      <c r="C800" s="2" t="s">
        <v>2952</v>
      </c>
      <c r="D800" s="2" t="s">
        <v>2974</v>
      </c>
      <c r="E800" s="2" t="s">
        <v>2970</v>
      </c>
      <c r="F800" s="2" t="s">
        <v>47</v>
      </c>
      <c r="G800" s="2"/>
      <c r="H800" s="2" t="s">
        <v>18</v>
      </c>
      <c r="I800" s="2"/>
      <c r="J800" s="2" t="s">
        <v>19</v>
      </c>
      <c r="K800" s="2" t="s">
        <v>20</v>
      </c>
      <c r="L800" s="6" t="s">
        <v>2975</v>
      </c>
    </row>
    <row r="801" customFormat="false" ht="14.9" hidden="false" customHeight="true" outlineLevel="0" collapsed="false">
      <c r="A801" s="3" t="str">
        <f aca="false">HYPERLINK("https://www.fabsurplus.com/sdi_catalog/salesItemDetails.do?id=84398")</f>
        <v>https://www.fabsurplus.com/sdi_catalog/salesItemDetails.do?id=84398</v>
      </c>
      <c r="B801" s="3" t="s">
        <v>2976</v>
      </c>
      <c r="C801" s="3" t="s">
        <v>2952</v>
      </c>
      <c r="D801" s="3" t="s">
        <v>2977</v>
      </c>
      <c r="E801" s="3" t="s">
        <v>2970</v>
      </c>
      <c r="F801" s="3" t="s">
        <v>47</v>
      </c>
      <c r="G801" s="3"/>
      <c r="H801" s="3" t="s">
        <v>18</v>
      </c>
      <c r="I801" s="3"/>
      <c r="J801" s="3" t="s">
        <v>19</v>
      </c>
      <c r="K801" s="3" t="s">
        <v>20</v>
      </c>
      <c r="L801" s="5" t="s">
        <v>2978</v>
      </c>
    </row>
    <row r="802" customFormat="false" ht="14.9" hidden="false" customHeight="true" outlineLevel="0" collapsed="false">
      <c r="A802" s="2" t="str">
        <f aca="false">HYPERLINK("https://www.fabsurplus.com/sdi_catalog/salesItemDetails.do?id=84399")</f>
        <v>https://www.fabsurplus.com/sdi_catalog/salesItemDetails.do?id=84399</v>
      </c>
      <c r="B802" s="2" t="s">
        <v>2979</v>
      </c>
      <c r="C802" s="2" t="s">
        <v>2952</v>
      </c>
      <c r="D802" s="2" t="s">
        <v>2980</v>
      </c>
      <c r="E802" s="2" t="s">
        <v>2958</v>
      </c>
      <c r="F802" s="2" t="s">
        <v>16</v>
      </c>
      <c r="G802" s="2"/>
      <c r="H802" s="2" t="s">
        <v>18</v>
      </c>
      <c r="I802" s="2"/>
      <c r="J802" s="2" t="s">
        <v>19</v>
      </c>
      <c r="K802" s="2" t="s">
        <v>20</v>
      </c>
      <c r="L802" s="6" t="s">
        <v>2981</v>
      </c>
    </row>
    <row r="803" customFormat="false" ht="14.9" hidden="false" customHeight="true" outlineLevel="0" collapsed="false">
      <c r="A803" s="3" t="str">
        <f aca="false">HYPERLINK("https://www.fabsurplus.com/sdi_catalog/salesItemDetails.do?id=84400")</f>
        <v>https://www.fabsurplus.com/sdi_catalog/salesItemDetails.do?id=84400</v>
      </c>
      <c r="B803" s="3" t="s">
        <v>2982</v>
      </c>
      <c r="C803" s="3" t="s">
        <v>2952</v>
      </c>
      <c r="D803" s="3" t="s">
        <v>2983</v>
      </c>
      <c r="E803" s="3" t="s">
        <v>2984</v>
      </c>
      <c r="F803" s="3" t="s">
        <v>16</v>
      </c>
      <c r="G803" s="3"/>
      <c r="H803" s="3" t="s">
        <v>18</v>
      </c>
      <c r="I803" s="3"/>
      <c r="J803" s="3" t="s">
        <v>19</v>
      </c>
      <c r="K803" s="3" t="s">
        <v>20</v>
      </c>
      <c r="L803" s="5" t="s">
        <v>2985</v>
      </c>
    </row>
    <row r="804" customFormat="false" ht="14.9" hidden="false" customHeight="true" outlineLevel="0" collapsed="false">
      <c r="A804" s="2" t="str">
        <f aca="false">HYPERLINK("https://www.fabsurplus.com/sdi_catalog/salesItemDetails.do?id=84401")</f>
        <v>https://www.fabsurplus.com/sdi_catalog/salesItemDetails.do?id=84401</v>
      </c>
      <c r="B804" s="2" t="s">
        <v>2986</v>
      </c>
      <c r="C804" s="2" t="s">
        <v>2952</v>
      </c>
      <c r="D804" s="2" t="s">
        <v>2987</v>
      </c>
      <c r="E804" s="2" t="s">
        <v>2984</v>
      </c>
      <c r="F804" s="2" t="s">
        <v>16</v>
      </c>
      <c r="G804" s="2"/>
      <c r="H804" s="2" t="s">
        <v>18</v>
      </c>
      <c r="I804" s="2"/>
      <c r="J804" s="2" t="s">
        <v>19</v>
      </c>
      <c r="K804" s="2" t="s">
        <v>20</v>
      </c>
      <c r="L804" s="6" t="s">
        <v>2988</v>
      </c>
    </row>
    <row r="805" customFormat="false" ht="14.9" hidden="false" customHeight="true" outlineLevel="0" collapsed="false">
      <c r="A805" s="3" t="str">
        <f aca="false">HYPERLINK("https://www.fabsurplus.com/sdi_catalog/salesItemDetails.do?id=84402")</f>
        <v>https://www.fabsurplus.com/sdi_catalog/salesItemDetails.do?id=84402</v>
      </c>
      <c r="B805" s="3" t="s">
        <v>2989</v>
      </c>
      <c r="C805" s="3" t="s">
        <v>2952</v>
      </c>
      <c r="D805" s="3" t="s">
        <v>2990</v>
      </c>
      <c r="E805" s="3" t="s">
        <v>2984</v>
      </c>
      <c r="F805" s="3" t="s">
        <v>16</v>
      </c>
      <c r="G805" s="3"/>
      <c r="H805" s="3" t="s">
        <v>18</v>
      </c>
      <c r="I805" s="3"/>
      <c r="J805" s="3" t="s">
        <v>19</v>
      </c>
      <c r="K805" s="3" t="s">
        <v>20</v>
      </c>
      <c r="L805" s="5" t="s">
        <v>2991</v>
      </c>
    </row>
    <row r="806" customFormat="false" ht="14.9" hidden="false" customHeight="true" outlineLevel="0" collapsed="false">
      <c r="A806" s="2" t="str">
        <f aca="false">HYPERLINK("https://www.fabsurplus.com/sdi_catalog/salesItemDetails.do?id=84403")</f>
        <v>https://www.fabsurplus.com/sdi_catalog/salesItemDetails.do?id=84403</v>
      </c>
      <c r="B806" s="2" t="s">
        <v>2992</v>
      </c>
      <c r="C806" s="2" t="s">
        <v>2952</v>
      </c>
      <c r="D806" s="2" t="s">
        <v>2993</v>
      </c>
      <c r="E806" s="2" t="s">
        <v>2994</v>
      </c>
      <c r="F806" s="2" t="s">
        <v>16</v>
      </c>
      <c r="G806" s="2"/>
      <c r="H806" s="2" t="s">
        <v>18</v>
      </c>
      <c r="I806" s="2"/>
      <c r="J806" s="2" t="s">
        <v>19</v>
      </c>
      <c r="K806" s="2" t="s">
        <v>20</v>
      </c>
      <c r="L806" s="6" t="s">
        <v>2988</v>
      </c>
    </row>
    <row r="807" customFormat="false" ht="14.9" hidden="false" customHeight="true" outlineLevel="0" collapsed="false">
      <c r="A807" s="3" t="str">
        <f aca="false">HYPERLINK("https://www.fabsurplus.com/sdi_catalog/salesItemDetails.do?id=84404")</f>
        <v>https://www.fabsurplus.com/sdi_catalog/salesItemDetails.do?id=84404</v>
      </c>
      <c r="B807" s="3" t="s">
        <v>2995</v>
      </c>
      <c r="C807" s="3" t="s">
        <v>2952</v>
      </c>
      <c r="D807" s="3" t="s">
        <v>2996</v>
      </c>
      <c r="E807" s="3" t="s">
        <v>2997</v>
      </c>
      <c r="F807" s="3" t="s">
        <v>16</v>
      </c>
      <c r="G807" s="3"/>
      <c r="H807" s="3" t="s">
        <v>18</v>
      </c>
      <c r="I807" s="3"/>
      <c r="J807" s="3" t="s">
        <v>19</v>
      </c>
      <c r="K807" s="3" t="s">
        <v>20</v>
      </c>
      <c r="L807" s="5" t="s">
        <v>2998</v>
      </c>
    </row>
    <row r="808" customFormat="false" ht="14.9" hidden="false" customHeight="true" outlineLevel="0" collapsed="false">
      <c r="A808" s="2" t="str">
        <f aca="false">HYPERLINK("https://www.fabsurplus.com/sdi_catalog/salesItemDetails.do?id=84405")</f>
        <v>https://www.fabsurplus.com/sdi_catalog/salesItemDetails.do?id=84405</v>
      </c>
      <c r="B808" s="2" t="s">
        <v>2999</v>
      </c>
      <c r="C808" s="2" t="s">
        <v>2952</v>
      </c>
      <c r="D808" s="2" t="s">
        <v>3000</v>
      </c>
      <c r="E808" s="2" t="s">
        <v>3001</v>
      </c>
      <c r="F808" s="2" t="s">
        <v>16</v>
      </c>
      <c r="G808" s="2"/>
      <c r="H808" s="2" t="s">
        <v>18</v>
      </c>
      <c r="I808" s="2"/>
      <c r="J808" s="2" t="s">
        <v>19</v>
      </c>
      <c r="K808" s="2" t="s">
        <v>20</v>
      </c>
      <c r="L808" s="6" t="s">
        <v>3002</v>
      </c>
    </row>
    <row r="809" customFormat="false" ht="14.9" hidden="false" customHeight="true" outlineLevel="0" collapsed="false">
      <c r="A809" s="3" t="str">
        <f aca="false">HYPERLINK("https://www.fabsurplus.com/sdi_catalog/salesItemDetails.do?id=84406")</f>
        <v>https://www.fabsurplus.com/sdi_catalog/salesItemDetails.do?id=84406</v>
      </c>
      <c r="B809" s="3" t="s">
        <v>3003</v>
      </c>
      <c r="C809" s="3" t="s">
        <v>2952</v>
      </c>
      <c r="D809" s="3" t="s">
        <v>3004</v>
      </c>
      <c r="E809" s="3" t="s">
        <v>2984</v>
      </c>
      <c r="F809" s="3" t="s">
        <v>16</v>
      </c>
      <c r="G809" s="3"/>
      <c r="H809" s="3" t="s">
        <v>18</v>
      </c>
      <c r="I809" s="3"/>
      <c r="J809" s="3" t="s">
        <v>19</v>
      </c>
      <c r="K809" s="3" t="s">
        <v>20</v>
      </c>
      <c r="L809" s="5" t="s">
        <v>3005</v>
      </c>
    </row>
    <row r="810" customFormat="false" ht="14.9" hidden="false" customHeight="true" outlineLevel="0" collapsed="false">
      <c r="A810" s="2" t="str">
        <f aca="false">HYPERLINK("https://www.fabsurplus.com/sdi_catalog/salesItemDetails.do?id=21666")</f>
        <v>https://www.fabsurplus.com/sdi_catalog/salesItemDetails.do?id=21666</v>
      </c>
      <c r="B810" s="2" t="s">
        <v>3006</v>
      </c>
      <c r="C810" s="2" t="s">
        <v>3007</v>
      </c>
      <c r="D810" s="2" t="s">
        <v>3008</v>
      </c>
      <c r="E810" s="2" t="s">
        <v>3009</v>
      </c>
      <c r="F810" s="2" t="s">
        <v>16</v>
      </c>
      <c r="G810" s="2" t="s">
        <v>534</v>
      </c>
      <c r="H810" s="2" t="s">
        <v>36</v>
      </c>
      <c r="I810" s="7" t="n">
        <v>35096</v>
      </c>
      <c r="J810" s="2" t="s">
        <v>326</v>
      </c>
      <c r="K810" s="2" t="s">
        <v>20</v>
      </c>
      <c r="L810" s="2" t="s">
        <v>3010</v>
      </c>
    </row>
    <row r="811" customFormat="false" ht="14.9" hidden="false" customHeight="true" outlineLevel="0" collapsed="false">
      <c r="A811" s="3" t="str">
        <f aca="false">HYPERLINK("https://www.fabsurplus.com/sdi_catalog/salesItemDetails.do?id=21123")</f>
        <v>https://www.fabsurplus.com/sdi_catalog/salesItemDetails.do?id=21123</v>
      </c>
      <c r="B811" s="3" t="s">
        <v>3011</v>
      </c>
      <c r="C811" s="3" t="s">
        <v>3012</v>
      </c>
      <c r="D811" s="3" t="s">
        <v>3013</v>
      </c>
      <c r="E811" s="3" t="s">
        <v>3014</v>
      </c>
      <c r="F811" s="3" t="s">
        <v>16</v>
      </c>
      <c r="G811" s="3" t="s">
        <v>361</v>
      </c>
      <c r="H811" s="3" t="s">
        <v>27</v>
      </c>
      <c r="I811" s="4" t="n">
        <v>33756</v>
      </c>
      <c r="J811" s="3" t="s">
        <v>19</v>
      </c>
      <c r="K811" s="3" t="s">
        <v>20</v>
      </c>
      <c r="L811" s="5" t="s">
        <v>3015</v>
      </c>
    </row>
    <row r="812" customFormat="false" ht="14.9" hidden="false" customHeight="true" outlineLevel="0" collapsed="false">
      <c r="A812" s="2" t="str">
        <f aca="false">HYPERLINK("https://www.fabsurplus.com/sdi_catalog/salesItemDetails.do?id=83620")</f>
        <v>https://www.fabsurplus.com/sdi_catalog/salesItemDetails.do?id=83620</v>
      </c>
      <c r="B812" s="2" t="s">
        <v>3016</v>
      </c>
      <c r="C812" s="2" t="s">
        <v>3012</v>
      </c>
      <c r="D812" s="2" t="s">
        <v>3013</v>
      </c>
      <c r="E812" s="2" t="s">
        <v>3017</v>
      </c>
      <c r="F812" s="2" t="s">
        <v>16</v>
      </c>
      <c r="G812" s="2" t="s">
        <v>534</v>
      </c>
      <c r="H812" s="2" t="s">
        <v>27</v>
      </c>
      <c r="I812" s="2"/>
      <c r="J812" s="2" t="s">
        <v>19</v>
      </c>
      <c r="K812" s="2" t="s">
        <v>20</v>
      </c>
      <c r="L812" s="6" t="s">
        <v>3018</v>
      </c>
    </row>
    <row r="813" customFormat="false" ht="14.9" hidden="false" customHeight="true" outlineLevel="0" collapsed="false">
      <c r="A813" s="3" t="str">
        <f aca="false">HYPERLINK("https://www.fabsurplus.com/sdi_catalog/salesItemDetails.do?id=13014")</f>
        <v>https://www.fabsurplus.com/sdi_catalog/salesItemDetails.do?id=13014</v>
      </c>
      <c r="B813" s="3" t="s">
        <v>3019</v>
      </c>
      <c r="C813" s="3" t="s">
        <v>3020</v>
      </c>
      <c r="D813" s="3" t="s">
        <v>3021</v>
      </c>
      <c r="E813" s="3" t="s">
        <v>3022</v>
      </c>
      <c r="F813" s="3" t="s">
        <v>16</v>
      </c>
      <c r="G813" s="3" t="s">
        <v>26</v>
      </c>
      <c r="H813" s="3" t="s">
        <v>18</v>
      </c>
      <c r="I813" s="4" t="n">
        <v>36678</v>
      </c>
      <c r="J813" s="3" t="s">
        <v>19</v>
      </c>
      <c r="K813" s="3"/>
      <c r="L813" s="5" t="s">
        <v>3023</v>
      </c>
    </row>
    <row r="814" customFormat="false" ht="14.9" hidden="false" customHeight="true" outlineLevel="0" collapsed="false">
      <c r="A814" s="2" t="str">
        <f aca="false">HYPERLINK("https://www.fabsurplus.com/sdi_catalog/salesItemDetails.do?id=13066")</f>
        <v>https://www.fabsurplus.com/sdi_catalog/salesItemDetails.do?id=13066</v>
      </c>
      <c r="B814" s="2" t="s">
        <v>3024</v>
      </c>
      <c r="C814" s="2" t="s">
        <v>3025</v>
      </c>
      <c r="D814" s="2" t="s">
        <v>3026</v>
      </c>
      <c r="E814" s="2" t="s">
        <v>3027</v>
      </c>
      <c r="F814" s="2" t="s">
        <v>72</v>
      </c>
      <c r="G814" s="2"/>
      <c r="H814" s="2" t="s">
        <v>27</v>
      </c>
      <c r="I814" s="2"/>
      <c r="J814" s="2" t="s">
        <v>19</v>
      </c>
      <c r="K814" s="2" t="s">
        <v>20</v>
      </c>
      <c r="L814" s="6" t="s">
        <v>3028</v>
      </c>
    </row>
    <row r="815" customFormat="false" ht="14.9" hidden="false" customHeight="true" outlineLevel="0" collapsed="false">
      <c r="A815" s="3" t="str">
        <f aca="false">HYPERLINK("https://www.fabsurplus.com/sdi_catalog/salesItemDetails.do?id=13206")</f>
        <v>https://www.fabsurplus.com/sdi_catalog/salesItemDetails.do?id=13206</v>
      </c>
      <c r="B815" s="3" t="s">
        <v>3029</v>
      </c>
      <c r="C815" s="3" t="s">
        <v>3025</v>
      </c>
      <c r="D815" s="3" t="s">
        <v>3030</v>
      </c>
      <c r="E815" s="3" t="s">
        <v>3031</v>
      </c>
      <c r="F815" s="3" t="s">
        <v>16</v>
      </c>
      <c r="G815" s="3" t="s">
        <v>534</v>
      </c>
      <c r="H815" s="3" t="s">
        <v>18</v>
      </c>
      <c r="I815" s="3"/>
      <c r="J815" s="3" t="s">
        <v>19</v>
      </c>
      <c r="K815" s="3" t="s">
        <v>20</v>
      </c>
      <c r="L815" s="3" t="s">
        <v>3032</v>
      </c>
    </row>
    <row r="816" customFormat="false" ht="14.9" hidden="false" customHeight="true" outlineLevel="0" collapsed="false">
      <c r="A816" s="2" t="str">
        <f aca="false">HYPERLINK("https://www.fabsurplus.com/sdi_catalog/salesItemDetails.do?id=15900")</f>
        <v>https://www.fabsurplus.com/sdi_catalog/salesItemDetails.do?id=15900</v>
      </c>
      <c r="B816" s="2" t="s">
        <v>3033</v>
      </c>
      <c r="C816" s="2" t="s">
        <v>3025</v>
      </c>
      <c r="D816" s="2" t="s">
        <v>3034</v>
      </c>
      <c r="E816" s="2" t="s">
        <v>2738</v>
      </c>
      <c r="F816" s="2" t="s">
        <v>47</v>
      </c>
      <c r="G816" s="2"/>
      <c r="H816" s="2" t="s">
        <v>27</v>
      </c>
      <c r="I816" s="2"/>
      <c r="J816" s="2" t="s">
        <v>19</v>
      </c>
      <c r="K816" s="2" t="s">
        <v>20</v>
      </c>
      <c r="L816" s="6" t="s">
        <v>3035</v>
      </c>
    </row>
    <row r="817" customFormat="false" ht="14.9" hidden="false" customHeight="true" outlineLevel="0" collapsed="false">
      <c r="A817" s="3" t="str">
        <f aca="false">HYPERLINK("https://www.fabsurplus.com/sdi_catalog/salesItemDetails.do?id=83629")</f>
        <v>https://www.fabsurplus.com/sdi_catalog/salesItemDetails.do?id=83629</v>
      </c>
      <c r="B817" s="3" t="s">
        <v>3036</v>
      </c>
      <c r="C817" s="3" t="s">
        <v>3025</v>
      </c>
      <c r="D817" s="3" t="s">
        <v>3037</v>
      </c>
      <c r="E817" s="3" t="s">
        <v>3038</v>
      </c>
      <c r="F817" s="3" t="s">
        <v>16</v>
      </c>
      <c r="G817" s="3" t="s">
        <v>534</v>
      </c>
      <c r="H817" s="3" t="s">
        <v>18</v>
      </c>
      <c r="I817" s="3"/>
      <c r="J817" s="3" t="s">
        <v>19</v>
      </c>
      <c r="K817" s="3" t="s">
        <v>20</v>
      </c>
      <c r="L817" s="5" t="s">
        <v>3039</v>
      </c>
    </row>
    <row r="818" customFormat="false" ht="14.9" hidden="false" customHeight="true" outlineLevel="0" collapsed="false">
      <c r="A818" s="2" t="str">
        <f aca="false">HYPERLINK("https://www.fabsurplus.com/sdi_catalog/salesItemDetails.do?id=83805")</f>
        <v>https://www.fabsurplus.com/sdi_catalog/salesItemDetails.do?id=83805</v>
      </c>
      <c r="B818" s="2" t="s">
        <v>3040</v>
      </c>
      <c r="C818" s="2" t="s">
        <v>3025</v>
      </c>
      <c r="D818" s="2" t="s">
        <v>3041</v>
      </c>
      <c r="E818" s="2"/>
      <c r="F818" s="2" t="s">
        <v>16</v>
      </c>
      <c r="G818" s="2" t="s">
        <v>3042</v>
      </c>
      <c r="H818" s="2" t="s">
        <v>18</v>
      </c>
      <c r="I818" s="2"/>
      <c r="J818" s="2" t="s">
        <v>19</v>
      </c>
      <c r="K818" s="2" t="s">
        <v>20</v>
      </c>
      <c r="L818" s="6" t="s">
        <v>3043</v>
      </c>
    </row>
    <row r="819" customFormat="false" ht="14.9" hidden="false" customHeight="true" outlineLevel="0" collapsed="false">
      <c r="A819" s="3" t="str">
        <f aca="false">HYPERLINK("https://www.fabsurplus.com/sdi_catalog/salesItemDetails.do?id=83806")</f>
        <v>https://www.fabsurplus.com/sdi_catalog/salesItemDetails.do?id=83806</v>
      </c>
      <c r="B819" s="3" t="s">
        <v>3044</v>
      </c>
      <c r="C819" s="3" t="s">
        <v>3025</v>
      </c>
      <c r="D819" s="3" t="s">
        <v>3045</v>
      </c>
      <c r="E819" s="3"/>
      <c r="F819" s="3" t="s">
        <v>16</v>
      </c>
      <c r="G819" s="3"/>
      <c r="H819" s="3" t="s">
        <v>18</v>
      </c>
      <c r="I819" s="3"/>
      <c r="J819" s="3" t="s">
        <v>19</v>
      </c>
      <c r="K819" s="3" t="s">
        <v>20</v>
      </c>
      <c r="L819" s="5" t="s">
        <v>3046</v>
      </c>
    </row>
    <row r="820" customFormat="false" ht="14.9" hidden="false" customHeight="true" outlineLevel="0" collapsed="false">
      <c r="A820" s="2" t="str">
        <f aca="false">HYPERLINK("https://www.fabsurplus.com/sdi_catalog/salesItemDetails.do?id=83807")</f>
        <v>https://www.fabsurplus.com/sdi_catalog/salesItemDetails.do?id=83807</v>
      </c>
      <c r="B820" s="2" t="s">
        <v>3047</v>
      </c>
      <c r="C820" s="2" t="s">
        <v>3025</v>
      </c>
      <c r="D820" s="2" t="s">
        <v>3048</v>
      </c>
      <c r="E820" s="2"/>
      <c r="F820" s="2" t="s">
        <v>47</v>
      </c>
      <c r="G820" s="2"/>
      <c r="H820" s="2" t="s">
        <v>27</v>
      </c>
      <c r="I820" s="2"/>
      <c r="J820" s="2" t="s">
        <v>19</v>
      </c>
      <c r="K820" s="2" t="s">
        <v>20</v>
      </c>
      <c r="L820" s="6" t="s">
        <v>3049</v>
      </c>
    </row>
    <row r="821" customFormat="false" ht="14.9" hidden="false" customHeight="true" outlineLevel="0" collapsed="false">
      <c r="A821" s="3" t="str">
        <f aca="false">HYPERLINK("https://www.fabsurplus.com/sdi_catalog/salesItemDetails.do?id=83808")</f>
        <v>https://www.fabsurplus.com/sdi_catalog/salesItemDetails.do?id=83808</v>
      </c>
      <c r="B821" s="3" t="s">
        <v>3050</v>
      </c>
      <c r="C821" s="3" t="s">
        <v>3025</v>
      </c>
      <c r="D821" s="3" t="s">
        <v>3051</v>
      </c>
      <c r="E821" s="3" t="s">
        <v>2735</v>
      </c>
      <c r="F821" s="3" t="s">
        <v>16</v>
      </c>
      <c r="G821" s="3"/>
      <c r="H821" s="3" t="s">
        <v>27</v>
      </c>
      <c r="I821" s="3"/>
      <c r="J821" s="3" t="s">
        <v>19</v>
      </c>
      <c r="K821" s="3" t="s">
        <v>20</v>
      </c>
      <c r="L821" s="5" t="s">
        <v>3052</v>
      </c>
    </row>
    <row r="822" customFormat="false" ht="14.9" hidden="false" customHeight="true" outlineLevel="0" collapsed="false">
      <c r="A822" s="2" t="str">
        <f aca="false">HYPERLINK("https://www.fabsurplus.com/sdi_catalog/salesItemDetails.do?id=83809")</f>
        <v>https://www.fabsurplus.com/sdi_catalog/salesItemDetails.do?id=83809</v>
      </c>
      <c r="B822" s="2" t="s">
        <v>3053</v>
      </c>
      <c r="C822" s="2" t="s">
        <v>3025</v>
      </c>
      <c r="D822" s="2" t="s">
        <v>3054</v>
      </c>
      <c r="E822" s="2" t="s">
        <v>2735</v>
      </c>
      <c r="F822" s="2" t="s">
        <v>16</v>
      </c>
      <c r="G822" s="2"/>
      <c r="H822" s="2" t="s">
        <v>36</v>
      </c>
      <c r="I822" s="7" t="n">
        <v>34304</v>
      </c>
      <c r="J822" s="2" t="s">
        <v>19</v>
      </c>
      <c r="K822" s="2" t="s">
        <v>20</v>
      </c>
      <c r="L822" s="6" t="s">
        <v>3055</v>
      </c>
    </row>
    <row r="823" customFormat="false" ht="14.9" hidden="false" customHeight="true" outlineLevel="0" collapsed="false">
      <c r="A823" s="3" t="str">
        <f aca="false">HYPERLINK("https://www.fabsurplus.com/sdi_catalog/salesItemDetails.do?id=83811")</f>
        <v>https://www.fabsurplus.com/sdi_catalog/salesItemDetails.do?id=83811</v>
      </c>
      <c r="B823" s="3" t="s">
        <v>3056</v>
      </c>
      <c r="C823" s="3" t="s">
        <v>3025</v>
      </c>
      <c r="D823" s="3" t="s">
        <v>3057</v>
      </c>
      <c r="E823" s="3" t="s">
        <v>3058</v>
      </c>
      <c r="F823" s="3" t="s">
        <v>16</v>
      </c>
      <c r="G823" s="3"/>
      <c r="H823" s="3" t="s">
        <v>27</v>
      </c>
      <c r="I823" s="3"/>
      <c r="J823" s="3" t="s">
        <v>19</v>
      </c>
      <c r="K823" s="3" t="s">
        <v>20</v>
      </c>
      <c r="L823" s="5" t="s">
        <v>3059</v>
      </c>
    </row>
    <row r="824" customFormat="false" ht="14.9" hidden="false" customHeight="true" outlineLevel="0" collapsed="false">
      <c r="A824" s="2" t="str">
        <f aca="false">HYPERLINK("https://www.fabsurplus.com/sdi_catalog/salesItemDetails.do?id=83823")</f>
        <v>https://www.fabsurplus.com/sdi_catalog/salesItemDetails.do?id=83823</v>
      </c>
      <c r="B824" s="2" t="s">
        <v>3060</v>
      </c>
      <c r="C824" s="2" t="s">
        <v>3025</v>
      </c>
      <c r="D824" s="2" t="s">
        <v>3061</v>
      </c>
      <c r="E824" s="2" t="s">
        <v>2735</v>
      </c>
      <c r="F824" s="2" t="s">
        <v>16</v>
      </c>
      <c r="G824" s="2"/>
      <c r="H824" s="2" t="s">
        <v>27</v>
      </c>
      <c r="I824" s="2"/>
      <c r="J824" s="2" t="s">
        <v>19</v>
      </c>
      <c r="K824" s="2" t="s">
        <v>20</v>
      </c>
      <c r="L824" s="6" t="s">
        <v>3062</v>
      </c>
    </row>
    <row r="825" customFormat="false" ht="14.9" hidden="false" customHeight="true" outlineLevel="0" collapsed="false">
      <c r="A825" s="3" t="str">
        <f aca="false">HYPERLINK("https://www.fabsurplus.com/sdi_catalog/salesItemDetails.do?id=83825")</f>
        <v>https://www.fabsurplus.com/sdi_catalog/salesItemDetails.do?id=83825</v>
      </c>
      <c r="B825" s="3" t="s">
        <v>3063</v>
      </c>
      <c r="C825" s="3" t="s">
        <v>3025</v>
      </c>
      <c r="D825" s="3" t="s">
        <v>3064</v>
      </c>
      <c r="E825" s="3" t="s">
        <v>3065</v>
      </c>
      <c r="F825" s="3" t="s">
        <v>16</v>
      </c>
      <c r="G825" s="3"/>
      <c r="H825" s="3" t="s">
        <v>27</v>
      </c>
      <c r="I825" s="3"/>
      <c r="J825" s="3" t="s">
        <v>19</v>
      </c>
      <c r="K825" s="3" t="s">
        <v>20</v>
      </c>
      <c r="L825" s="5" t="s">
        <v>3066</v>
      </c>
    </row>
    <row r="826" customFormat="false" ht="14.9" hidden="false" customHeight="true" outlineLevel="0" collapsed="false">
      <c r="A826" s="2" t="str">
        <f aca="false">HYPERLINK("https://www.fabsurplus.com/sdi_catalog/salesItemDetails.do?id=83834")</f>
        <v>https://www.fabsurplus.com/sdi_catalog/salesItemDetails.do?id=83834</v>
      </c>
      <c r="B826" s="2" t="s">
        <v>3067</v>
      </c>
      <c r="C826" s="2" t="s">
        <v>3025</v>
      </c>
      <c r="D826" s="2" t="s">
        <v>3068</v>
      </c>
      <c r="E826" s="2" t="s">
        <v>3069</v>
      </c>
      <c r="F826" s="2" t="s">
        <v>16</v>
      </c>
      <c r="G826" s="2" t="s">
        <v>534</v>
      </c>
      <c r="H826" s="2" t="s">
        <v>27</v>
      </c>
      <c r="I826" s="2"/>
      <c r="J826" s="2" t="s">
        <v>19</v>
      </c>
      <c r="K826" s="2" t="s">
        <v>20</v>
      </c>
      <c r="L826" s="6" t="s">
        <v>3070</v>
      </c>
    </row>
    <row r="827" customFormat="false" ht="14.9" hidden="false" customHeight="true" outlineLevel="0" collapsed="false">
      <c r="A827" s="3" t="str">
        <f aca="false">HYPERLINK("https://www.fabsurplus.com/sdi_catalog/salesItemDetails.do?id=83875")</f>
        <v>https://www.fabsurplus.com/sdi_catalog/salesItemDetails.do?id=83875</v>
      </c>
      <c r="B827" s="3" t="s">
        <v>3071</v>
      </c>
      <c r="C827" s="3" t="s">
        <v>3025</v>
      </c>
      <c r="D827" s="3" t="s">
        <v>3072</v>
      </c>
      <c r="E827" s="3" t="s">
        <v>3073</v>
      </c>
      <c r="F827" s="3" t="s">
        <v>16</v>
      </c>
      <c r="G827" s="3" t="s">
        <v>534</v>
      </c>
      <c r="H827" s="3" t="s">
        <v>18</v>
      </c>
      <c r="I827" s="3"/>
      <c r="J827" s="3" t="s">
        <v>19</v>
      </c>
      <c r="K827" s="3" t="s">
        <v>20</v>
      </c>
      <c r="L827" s="5" t="s">
        <v>3074</v>
      </c>
    </row>
    <row r="828" customFormat="false" ht="14.9" hidden="false" customHeight="true" outlineLevel="0" collapsed="false">
      <c r="A828" s="2" t="str">
        <f aca="false">HYPERLINK("https://www.fabsurplus.com/sdi_catalog/salesItemDetails.do?id=83893")</f>
        <v>https://www.fabsurplus.com/sdi_catalog/salesItemDetails.do?id=83893</v>
      </c>
      <c r="B828" s="2" t="s">
        <v>3075</v>
      </c>
      <c r="C828" s="2" t="s">
        <v>3025</v>
      </c>
      <c r="D828" s="2" t="s">
        <v>3076</v>
      </c>
      <c r="E828" s="2" t="s">
        <v>3077</v>
      </c>
      <c r="F828" s="2" t="s">
        <v>16</v>
      </c>
      <c r="G828" s="2"/>
      <c r="H828" s="2" t="s">
        <v>27</v>
      </c>
      <c r="I828" s="2"/>
      <c r="J828" s="2" t="s">
        <v>19</v>
      </c>
      <c r="K828" s="2" t="s">
        <v>20</v>
      </c>
      <c r="L828" s="6" t="s">
        <v>3078</v>
      </c>
    </row>
    <row r="829" customFormat="false" ht="14.9" hidden="false" customHeight="true" outlineLevel="0" collapsed="false">
      <c r="A829" s="3" t="str">
        <f aca="false">HYPERLINK("https://www.fabsurplus.com/sdi_catalog/salesItemDetails.do?id=84370")</f>
        <v>https://www.fabsurplus.com/sdi_catalog/salesItemDetails.do?id=84370</v>
      </c>
      <c r="B829" s="3" t="s">
        <v>3079</v>
      </c>
      <c r="C829" s="3" t="s">
        <v>3025</v>
      </c>
      <c r="D829" s="3" t="s">
        <v>3080</v>
      </c>
      <c r="E829" s="3" t="s">
        <v>3081</v>
      </c>
      <c r="F829" s="3" t="s">
        <v>16</v>
      </c>
      <c r="G829" s="3" t="s">
        <v>3082</v>
      </c>
      <c r="H829" s="3" t="s">
        <v>27</v>
      </c>
      <c r="I829" s="3"/>
      <c r="J829" s="3" t="s">
        <v>19</v>
      </c>
      <c r="K829" s="3" t="s">
        <v>20</v>
      </c>
      <c r="L829" s="5" t="s">
        <v>3083</v>
      </c>
    </row>
    <row r="830" customFormat="false" ht="14.9" hidden="false" customHeight="true" outlineLevel="0" collapsed="false">
      <c r="A830" s="2" t="str">
        <f aca="false">HYPERLINK("https://www.fabsurplus.com/sdi_catalog/salesItemDetails.do?id=80259")</f>
        <v>https://www.fabsurplus.com/sdi_catalog/salesItemDetails.do?id=80259</v>
      </c>
      <c r="B830" s="2" t="s">
        <v>3084</v>
      </c>
      <c r="C830" s="2" t="s">
        <v>3085</v>
      </c>
      <c r="D830" s="2" t="s">
        <v>3086</v>
      </c>
      <c r="E830" s="2" t="s">
        <v>3087</v>
      </c>
      <c r="F830" s="2" t="s">
        <v>113</v>
      </c>
      <c r="G830" s="2"/>
      <c r="H830" s="2" t="s">
        <v>27</v>
      </c>
      <c r="I830" s="2"/>
      <c r="J830" s="2" t="s">
        <v>19</v>
      </c>
      <c r="K830" s="2" t="s">
        <v>20</v>
      </c>
      <c r="L830" s="2"/>
    </row>
    <row r="831" customFormat="false" ht="14.9" hidden="false" customHeight="true" outlineLevel="0" collapsed="false">
      <c r="A831" s="3" t="str">
        <f aca="false">HYPERLINK("https://www.fabsurplus.com/sdi_catalog/salesItemDetails.do?id=83908")</f>
        <v>https://www.fabsurplus.com/sdi_catalog/salesItemDetails.do?id=83908</v>
      </c>
      <c r="B831" s="3" t="s">
        <v>3088</v>
      </c>
      <c r="C831" s="3" t="s">
        <v>3085</v>
      </c>
      <c r="D831" s="3" t="s">
        <v>3086</v>
      </c>
      <c r="E831" s="3" t="s">
        <v>3089</v>
      </c>
      <c r="F831" s="3" t="s">
        <v>16</v>
      </c>
      <c r="G831" s="3"/>
      <c r="H831" s="3" t="s">
        <v>250</v>
      </c>
      <c r="I831" s="3"/>
      <c r="J831" s="3" t="s">
        <v>19</v>
      </c>
      <c r="K831" s="3" t="s">
        <v>20</v>
      </c>
      <c r="L831" s="5" t="s">
        <v>3090</v>
      </c>
    </row>
    <row r="832" customFormat="false" ht="14.9" hidden="false" customHeight="true" outlineLevel="0" collapsed="false">
      <c r="A832" s="2" t="str">
        <f aca="false">HYPERLINK("https://www.fabsurplus.com/sdi_catalog/salesItemDetails.do?id=77202")</f>
        <v>https://www.fabsurplus.com/sdi_catalog/salesItemDetails.do?id=77202</v>
      </c>
      <c r="B832" s="2" t="s">
        <v>3091</v>
      </c>
      <c r="C832" s="2" t="s">
        <v>3092</v>
      </c>
      <c r="D832" s="2" t="s">
        <v>3093</v>
      </c>
      <c r="E832" s="2" t="s">
        <v>3094</v>
      </c>
      <c r="F832" s="2" t="s">
        <v>16</v>
      </c>
      <c r="G832" s="2" t="s">
        <v>17</v>
      </c>
      <c r="H832" s="2" t="s">
        <v>346</v>
      </c>
      <c r="I832" s="7" t="n">
        <v>39783</v>
      </c>
      <c r="J832" s="2" t="s">
        <v>19</v>
      </c>
      <c r="K832" s="2" t="s">
        <v>20</v>
      </c>
      <c r="L832" s="6" t="s">
        <v>3095</v>
      </c>
    </row>
    <row r="833" customFormat="false" ht="14.9" hidden="false" customHeight="true" outlineLevel="0" collapsed="false">
      <c r="A833" s="3" t="str">
        <f aca="false">HYPERLINK("https://www.fabsurplus.com/sdi_catalog/salesItemDetails.do?id=83824")</f>
        <v>https://www.fabsurplus.com/sdi_catalog/salesItemDetails.do?id=83824</v>
      </c>
      <c r="B833" s="3" t="s">
        <v>3096</v>
      </c>
      <c r="C833" s="3" t="s">
        <v>3097</v>
      </c>
      <c r="D833" s="3" t="s">
        <v>3098</v>
      </c>
      <c r="E833" s="3" t="s">
        <v>3099</v>
      </c>
      <c r="F833" s="3" t="s">
        <v>16</v>
      </c>
      <c r="G833" s="3" t="s">
        <v>534</v>
      </c>
      <c r="H833" s="3" t="s">
        <v>27</v>
      </c>
      <c r="I833" s="3"/>
      <c r="J833" s="3" t="s">
        <v>19</v>
      </c>
      <c r="K833" s="3" t="s">
        <v>20</v>
      </c>
      <c r="L833" s="5" t="s">
        <v>3100</v>
      </c>
    </row>
    <row r="834" customFormat="false" ht="14.9" hidden="false" customHeight="true" outlineLevel="0" collapsed="false">
      <c r="A834" s="2" t="str">
        <f aca="false">HYPERLINK("https://www.fabsurplus.com/sdi_catalog/salesItemDetails.do?id=83838")</f>
        <v>https://www.fabsurplus.com/sdi_catalog/salesItemDetails.do?id=83838</v>
      </c>
      <c r="B834" s="2" t="s">
        <v>3101</v>
      </c>
      <c r="C834" s="2" t="s">
        <v>3102</v>
      </c>
      <c r="D834" s="2" t="s">
        <v>3103</v>
      </c>
      <c r="E834" s="2" t="s">
        <v>3104</v>
      </c>
      <c r="F834" s="2" t="s">
        <v>239</v>
      </c>
      <c r="G834" s="2" t="s">
        <v>26</v>
      </c>
      <c r="H834" s="2" t="s">
        <v>346</v>
      </c>
      <c r="I834" s="2"/>
      <c r="J834" s="2" t="s">
        <v>19</v>
      </c>
      <c r="K834" s="2" t="s">
        <v>20</v>
      </c>
      <c r="L834" s="6" t="s">
        <v>3105</v>
      </c>
    </row>
    <row r="835" customFormat="false" ht="14.9" hidden="false" customHeight="true" outlineLevel="0" collapsed="false">
      <c r="A835" s="3" t="str">
        <f aca="false">HYPERLINK("https://www.fabsurplus.com/sdi_catalog/salesItemDetails.do?id=84058")</f>
        <v>https://www.fabsurplus.com/sdi_catalog/salesItemDetails.do?id=84058</v>
      </c>
      <c r="B835" s="3" t="s">
        <v>3106</v>
      </c>
      <c r="C835" s="3" t="s">
        <v>3107</v>
      </c>
      <c r="D835" s="3" t="s">
        <v>3108</v>
      </c>
      <c r="E835" s="3" t="s">
        <v>3109</v>
      </c>
      <c r="F835" s="3" t="s">
        <v>16</v>
      </c>
      <c r="G835" s="3"/>
      <c r="H835" s="3" t="s">
        <v>284</v>
      </c>
      <c r="I835" s="3"/>
      <c r="J835" s="3"/>
      <c r="K835" s="3" t="s">
        <v>20</v>
      </c>
      <c r="L835" s="5" t="s">
        <v>3110</v>
      </c>
    </row>
    <row r="836" customFormat="false" ht="14.9" hidden="false" customHeight="true" outlineLevel="0" collapsed="false">
      <c r="A836" s="2" t="str">
        <f aca="false">HYPERLINK("https://www.fabsurplus.com/sdi_catalog/salesItemDetails.do?id=84232")</f>
        <v>https://www.fabsurplus.com/sdi_catalog/salesItemDetails.do?id=84232</v>
      </c>
      <c r="B836" s="2" t="s">
        <v>3111</v>
      </c>
      <c r="C836" s="2" t="s">
        <v>3112</v>
      </c>
      <c r="D836" s="2" t="s">
        <v>3113</v>
      </c>
      <c r="E836" s="2" t="s">
        <v>3114</v>
      </c>
      <c r="F836" s="2" t="s">
        <v>16</v>
      </c>
      <c r="G836" s="2" t="s">
        <v>26</v>
      </c>
      <c r="H836" s="2" t="s">
        <v>36</v>
      </c>
      <c r="I836" s="2"/>
      <c r="J836" s="2" t="s">
        <v>19</v>
      </c>
      <c r="K836" s="2" t="s">
        <v>20</v>
      </c>
      <c r="L836" s="2" t="s">
        <v>3115</v>
      </c>
    </row>
    <row r="837" customFormat="false" ht="14.9" hidden="false" customHeight="true" outlineLevel="0" collapsed="false">
      <c r="A837" s="3" t="str">
        <f aca="false">HYPERLINK("https://www.fabsurplus.com/sdi_catalog/salesItemDetails.do?id=84234")</f>
        <v>https://www.fabsurplus.com/sdi_catalog/salesItemDetails.do?id=84234</v>
      </c>
      <c r="B837" s="3" t="s">
        <v>3116</v>
      </c>
      <c r="C837" s="3" t="s">
        <v>3117</v>
      </c>
      <c r="D837" s="3" t="s">
        <v>3118</v>
      </c>
      <c r="E837" s="3" t="s">
        <v>3119</v>
      </c>
      <c r="F837" s="3" t="s">
        <v>16</v>
      </c>
      <c r="G837" s="3" t="s">
        <v>26</v>
      </c>
      <c r="H837" s="3" t="s">
        <v>36</v>
      </c>
      <c r="I837" s="3"/>
      <c r="J837" s="3" t="s">
        <v>19</v>
      </c>
      <c r="K837" s="3" t="s">
        <v>20</v>
      </c>
      <c r="L837" s="3" t="s">
        <v>3120</v>
      </c>
    </row>
    <row r="838" customFormat="false" ht="14.9" hidden="false" customHeight="true" outlineLevel="0" collapsed="false">
      <c r="A838" s="2" t="str">
        <f aca="false">HYPERLINK("https://www.fabsurplus.com/sdi_catalog/salesItemDetails.do?id=84073")</f>
        <v>https://www.fabsurplus.com/sdi_catalog/salesItemDetails.do?id=84073</v>
      </c>
      <c r="B838" s="2" t="s">
        <v>3121</v>
      </c>
      <c r="C838" s="2" t="s">
        <v>3122</v>
      </c>
      <c r="D838" s="2" t="s">
        <v>3123</v>
      </c>
      <c r="E838" s="2" t="s">
        <v>3124</v>
      </c>
      <c r="F838" s="2" t="s">
        <v>47</v>
      </c>
      <c r="G838" s="2" t="s">
        <v>26</v>
      </c>
      <c r="H838" s="2" t="s">
        <v>36</v>
      </c>
      <c r="I838" s="7" t="n">
        <v>37043</v>
      </c>
      <c r="J838" s="2" t="s">
        <v>19</v>
      </c>
      <c r="K838" s="2" t="s">
        <v>20</v>
      </c>
      <c r="L838" s="6" t="s">
        <v>3125</v>
      </c>
    </row>
    <row r="839" customFormat="false" ht="14.9" hidden="false" customHeight="true" outlineLevel="0" collapsed="false">
      <c r="A839" s="3" t="str">
        <f aca="false">HYPERLINK("https://www.fabsurplus.com/sdi_catalog/salesItemDetails.do?id=83587")</f>
        <v>https://www.fabsurplus.com/sdi_catalog/salesItemDetails.do?id=83587</v>
      </c>
      <c r="B839" s="3" t="s">
        <v>3126</v>
      </c>
      <c r="C839" s="3" t="s">
        <v>3127</v>
      </c>
      <c r="D839" s="3" t="s">
        <v>3128</v>
      </c>
      <c r="E839" s="3" t="s">
        <v>3129</v>
      </c>
      <c r="F839" s="3" t="s">
        <v>16</v>
      </c>
      <c r="G839" s="3" t="s">
        <v>26</v>
      </c>
      <c r="H839" s="3" t="s">
        <v>36</v>
      </c>
      <c r="I839" s="3"/>
      <c r="J839" s="3" t="s">
        <v>19</v>
      </c>
      <c r="K839" s="3" t="s">
        <v>20</v>
      </c>
      <c r="L839" s="5" t="s">
        <v>3130</v>
      </c>
    </row>
    <row r="840" customFormat="false" ht="14.9" hidden="false" customHeight="true" outlineLevel="0" collapsed="false">
      <c r="A840" s="2" t="str">
        <f aca="false">HYPERLINK("https://www.fabsurplus.com/sdi_catalog/salesItemDetails.do?id=83933")</f>
        <v>https://www.fabsurplus.com/sdi_catalog/salesItemDetails.do?id=83933</v>
      </c>
      <c r="B840" s="2" t="s">
        <v>3131</v>
      </c>
      <c r="C840" s="2" t="s">
        <v>3132</v>
      </c>
      <c r="D840" s="2" t="s">
        <v>3133</v>
      </c>
      <c r="E840" s="2" t="s">
        <v>3134</v>
      </c>
      <c r="F840" s="2" t="s">
        <v>16</v>
      </c>
      <c r="G840" s="2"/>
      <c r="H840" s="2" t="s">
        <v>36</v>
      </c>
      <c r="I840" s="2"/>
      <c r="J840" s="2" t="s">
        <v>19</v>
      </c>
      <c r="K840" s="2" t="s">
        <v>20</v>
      </c>
      <c r="L840" s="6" t="s">
        <v>3135</v>
      </c>
    </row>
    <row r="841" customFormat="false" ht="14.9" hidden="false" customHeight="true" outlineLevel="0" collapsed="false">
      <c r="A841" s="3" t="str">
        <f aca="false">HYPERLINK("https://www.fabsurplus.com/sdi_catalog/salesItemDetails.do?id=83615")</f>
        <v>https://www.fabsurplus.com/sdi_catalog/salesItemDetails.do?id=83615</v>
      </c>
      <c r="B841" s="3" t="s">
        <v>3136</v>
      </c>
      <c r="C841" s="3" t="s">
        <v>3137</v>
      </c>
      <c r="D841" s="3" t="s">
        <v>3138</v>
      </c>
      <c r="E841" s="3" t="s">
        <v>3139</v>
      </c>
      <c r="F841" s="3" t="s">
        <v>16</v>
      </c>
      <c r="G841" s="3" t="s">
        <v>3140</v>
      </c>
      <c r="H841" s="3" t="s">
        <v>3141</v>
      </c>
      <c r="I841" s="4" t="n">
        <v>32539.9583333333</v>
      </c>
      <c r="J841" s="3" t="s">
        <v>19</v>
      </c>
      <c r="K841" s="3" t="s">
        <v>20</v>
      </c>
      <c r="L841" s="5" t="s">
        <v>3142</v>
      </c>
    </row>
    <row r="842" customFormat="false" ht="14.9" hidden="false" customHeight="true" outlineLevel="0" collapsed="false">
      <c r="A842" s="2" t="str">
        <f aca="false">HYPERLINK("https://www.fabsurplus.com/sdi_catalog/salesItemDetails.do?id=83565")</f>
        <v>https://www.fabsurplus.com/sdi_catalog/salesItemDetails.do?id=83565</v>
      </c>
      <c r="B842" s="2" t="s">
        <v>3143</v>
      </c>
      <c r="C842" s="2" t="s">
        <v>3144</v>
      </c>
      <c r="D842" s="2" t="s">
        <v>3145</v>
      </c>
      <c r="E842" s="2" t="s">
        <v>3146</v>
      </c>
      <c r="F842" s="2" t="s">
        <v>47</v>
      </c>
      <c r="G842" s="2"/>
      <c r="H842" s="2" t="s">
        <v>27</v>
      </c>
      <c r="I842" s="7" t="n">
        <v>39814</v>
      </c>
      <c r="J842" s="2" t="s">
        <v>19</v>
      </c>
      <c r="K842" s="2" t="s">
        <v>20</v>
      </c>
      <c r="L842" s="6" t="s">
        <v>3147</v>
      </c>
    </row>
    <row r="843" customFormat="false" ht="14.9" hidden="false" customHeight="true" outlineLevel="0" collapsed="false">
      <c r="A843" s="3" t="str">
        <f aca="false">HYPERLINK("https://www.fabsurplus.com/sdi_catalog/salesItemDetails.do?id=69870")</f>
        <v>https://www.fabsurplus.com/sdi_catalog/salesItemDetails.do?id=69870</v>
      </c>
      <c r="B843" s="3" t="s">
        <v>3148</v>
      </c>
      <c r="C843" s="3" t="s">
        <v>3149</v>
      </c>
      <c r="D843" s="3" t="s">
        <v>3150</v>
      </c>
      <c r="E843" s="3" t="s">
        <v>3151</v>
      </c>
      <c r="F843" s="3" t="s">
        <v>161</v>
      </c>
      <c r="G843" s="3" t="s">
        <v>66</v>
      </c>
      <c r="H843" s="3" t="s">
        <v>36</v>
      </c>
      <c r="I843" s="4" t="n">
        <v>35946.9166666667</v>
      </c>
      <c r="J843" s="3" t="s">
        <v>19</v>
      </c>
      <c r="K843" s="3" t="s">
        <v>20</v>
      </c>
      <c r="L843" s="5" t="s">
        <v>3152</v>
      </c>
    </row>
    <row r="844" customFormat="false" ht="14.9" hidden="false" customHeight="true" outlineLevel="0" collapsed="false">
      <c r="A844" s="2" t="str">
        <f aca="false">HYPERLINK("https://www.fabsurplus.com/sdi_catalog/salesItemDetails.do?id=69872")</f>
        <v>https://www.fabsurplus.com/sdi_catalog/salesItemDetails.do?id=69872</v>
      </c>
      <c r="B844" s="2" t="s">
        <v>3153</v>
      </c>
      <c r="C844" s="2" t="s">
        <v>3149</v>
      </c>
      <c r="D844" s="2" t="s">
        <v>3154</v>
      </c>
      <c r="E844" s="2" t="s">
        <v>3155</v>
      </c>
      <c r="F844" s="2" t="s">
        <v>16</v>
      </c>
      <c r="G844" s="2" t="s">
        <v>66</v>
      </c>
      <c r="H844" s="2" t="s">
        <v>36</v>
      </c>
      <c r="I844" s="7" t="n">
        <v>35947</v>
      </c>
      <c r="J844" s="2" t="s">
        <v>19</v>
      </c>
      <c r="K844" s="2" t="s">
        <v>20</v>
      </c>
      <c r="L844" s="6" t="s">
        <v>3156</v>
      </c>
    </row>
    <row r="845" customFormat="false" ht="14.9" hidden="false" customHeight="true" outlineLevel="0" collapsed="false">
      <c r="A845" s="3" t="str">
        <f aca="false">HYPERLINK("https://www.fabsurplus.com/sdi_catalog/salesItemDetails.do?id=69873")</f>
        <v>https://www.fabsurplus.com/sdi_catalog/salesItemDetails.do?id=69873</v>
      </c>
      <c r="B845" s="3" t="s">
        <v>3157</v>
      </c>
      <c r="C845" s="3" t="s">
        <v>3149</v>
      </c>
      <c r="D845" s="3" t="s">
        <v>3158</v>
      </c>
      <c r="E845" s="3" t="s">
        <v>3159</v>
      </c>
      <c r="F845" s="3" t="s">
        <v>47</v>
      </c>
      <c r="G845" s="3" t="s">
        <v>66</v>
      </c>
      <c r="H845" s="3" t="s">
        <v>36</v>
      </c>
      <c r="I845" s="4" t="n">
        <v>35947</v>
      </c>
      <c r="J845" s="3" t="s">
        <v>19</v>
      </c>
      <c r="K845" s="3" t="s">
        <v>20</v>
      </c>
      <c r="L845" s="5" t="s">
        <v>3160</v>
      </c>
    </row>
    <row r="846" customFormat="false" ht="14.9" hidden="false" customHeight="true" outlineLevel="0" collapsed="false">
      <c r="A846" s="2" t="str">
        <f aca="false">HYPERLINK("https://www.fabsurplus.com/sdi_catalog/salesItemDetails.do?id=69874")</f>
        <v>https://www.fabsurplus.com/sdi_catalog/salesItemDetails.do?id=69874</v>
      </c>
      <c r="B846" s="2" t="s">
        <v>3161</v>
      </c>
      <c r="C846" s="2" t="s">
        <v>3149</v>
      </c>
      <c r="D846" s="2" t="s">
        <v>3162</v>
      </c>
      <c r="E846" s="2" t="s">
        <v>3163</v>
      </c>
      <c r="F846" s="2" t="s">
        <v>47</v>
      </c>
      <c r="G846" s="2" t="s">
        <v>66</v>
      </c>
      <c r="H846" s="2" t="s">
        <v>36</v>
      </c>
      <c r="I846" s="7" t="n">
        <v>35946.9166666667</v>
      </c>
      <c r="J846" s="2" t="s">
        <v>19</v>
      </c>
      <c r="K846" s="2" t="s">
        <v>20</v>
      </c>
      <c r="L846" s="6" t="s">
        <v>3164</v>
      </c>
    </row>
    <row r="847" customFormat="false" ht="14.9" hidden="false" customHeight="true" outlineLevel="0" collapsed="false">
      <c r="A847" s="3" t="str">
        <f aca="false">HYPERLINK("https://www.fabsurplus.com/sdi_catalog/salesItemDetails.do?id=69875")</f>
        <v>https://www.fabsurplus.com/sdi_catalog/salesItemDetails.do?id=69875</v>
      </c>
      <c r="B847" s="3" t="s">
        <v>3165</v>
      </c>
      <c r="C847" s="3" t="s">
        <v>3149</v>
      </c>
      <c r="D847" s="3" t="s">
        <v>3166</v>
      </c>
      <c r="E847" s="3" t="s">
        <v>3163</v>
      </c>
      <c r="F847" s="3" t="s">
        <v>16</v>
      </c>
      <c r="G847" s="3" t="s">
        <v>66</v>
      </c>
      <c r="H847" s="3" t="s">
        <v>36</v>
      </c>
      <c r="I847" s="4" t="n">
        <v>35946.9166666667</v>
      </c>
      <c r="J847" s="3" t="s">
        <v>19</v>
      </c>
      <c r="K847" s="3" t="s">
        <v>20</v>
      </c>
      <c r="L847" s="5" t="s">
        <v>3167</v>
      </c>
    </row>
    <row r="848" customFormat="false" ht="14.9" hidden="false" customHeight="true" outlineLevel="0" collapsed="false">
      <c r="A848" s="2" t="str">
        <f aca="false">HYPERLINK("https://www.fabsurplus.com/sdi_catalog/salesItemDetails.do?id=83506")</f>
        <v>https://www.fabsurplus.com/sdi_catalog/salesItemDetails.do?id=83506</v>
      </c>
      <c r="B848" s="2" t="s">
        <v>3168</v>
      </c>
      <c r="C848" s="2" t="s">
        <v>3169</v>
      </c>
      <c r="D848" s="2" t="s">
        <v>3170</v>
      </c>
      <c r="E848" s="2" t="s">
        <v>3171</v>
      </c>
      <c r="F848" s="2" t="s">
        <v>16</v>
      </c>
      <c r="G848" s="2" t="s">
        <v>3172</v>
      </c>
      <c r="H848" s="2" t="s">
        <v>27</v>
      </c>
      <c r="I848" s="7" t="n">
        <v>34454.9166666667</v>
      </c>
      <c r="J848" s="2" t="s">
        <v>19</v>
      </c>
      <c r="K848" s="2" t="s">
        <v>20</v>
      </c>
      <c r="L848" s="6" t="s">
        <v>3173</v>
      </c>
    </row>
    <row r="849" customFormat="false" ht="14.9" hidden="false" customHeight="true" outlineLevel="0" collapsed="false">
      <c r="A849" s="3" t="str">
        <f aca="false">HYPERLINK("https://www.fabsurplus.com/sdi_catalog/salesItemDetails.do?id=83507")</f>
        <v>https://www.fabsurplus.com/sdi_catalog/salesItemDetails.do?id=83507</v>
      </c>
      <c r="B849" s="3" t="s">
        <v>3174</v>
      </c>
      <c r="C849" s="3" t="s">
        <v>3175</v>
      </c>
      <c r="D849" s="3" t="s">
        <v>3176</v>
      </c>
      <c r="E849" s="3" t="s">
        <v>3171</v>
      </c>
      <c r="F849" s="3" t="s">
        <v>16</v>
      </c>
      <c r="G849" s="3" t="s">
        <v>3172</v>
      </c>
      <c r="H849" s="3" t="s">
        <v>27</v>
      </c>
      <c r="I849" s="4" t="n">
        <v>34365.9583333333</v>
      </c>
      <c r="J849" s="3" t="s">
        <v>19</v>
      </c>
      <c r="K849" s="3" t="s">
        <v>20</v>
      </c>
      <c r="L849" s="5" t="s">
        <v>3173</v>
      </c>
    </row>
    <row r="850" customFormat="false" ht="14.9" hidden="false" customHeight="true" outlineLevel="0" collapsed="false">
      <c r="A850" s="2" t="str">
        <f aca="false">HYPERLINK("https://www.fabsurplus.com/sdi_catalog/salesItemDetails.do?id=83508")</f>
        <v>https://www.fabsurplus.com/sdi_catalog/salesItemDetails.do?id=83508</v>
      </c>
      <c r="B850" s="2" t="s">
        <v>3177</v>
      </c>
      <c r="C850" s="2" t="s">
        <v>3175</v>
      </c>
      <c r="D850" s="2" t="s">
        <v>537</v>
      </c>
      <c r="E850" s="2" t="s">
        <v>3171</v>
      </c>
      <c r="F850" s="2" t="s">
        <v>16</v>
      </c>
      <c r="G850" s="2" t="s">
        <v>3172</v>
      </c>
      <c r="H850" s="2" t="s">
        <v>27</v>
      </c>
      <c r="I850" s="7" t="n">
        <v>34454.9166666667</v>
      </c>
      <c r="J850" s="2" t="s">
        <v>19</v>
      </c>
      <c r="K850" s="2" t="s">
        <v>20</v>
      </c>
      <c r="L850" s="6" t="s">
        <v>3178</v>
      </c>
    </row>
    <row r="851" customFormat="false" ht="14.9" hidden="false" customHeight="true" outlineLevel="0" collapsed="false">
      <c r="A851" s="3" t="str">
        <f aca="false">HYPERLINK("https://www.fabsurplus.com/sdi_catalog/salesItemDetails.do?id=83509")</f>
        <v>https://www.fabsurplus.com/sdi_catalog/salesItemDetails.do?id=83509</v>
      </c>
      <c r="B851" s="3" t="s">
        <v>3179</v>
      </c>
      <c r="C851" s="3" t="s">
        <v>3175</v>
      </c>
      <c r="D851" s="3" t="s">
        <v>3180</v>
      </c>
      <c r="E851" s="3" t="s">
        <v>3171</v>
      </c>
      <c r="F851" s="3" t="s">
        <v>16</v>
      </c>
      <c r="G851" s="3" t="s">
        <v>3172</v>
      </c>
      <c r="H851" s="3" t="s">
        <v>27</v>
      </c>
      <c r="I851" s="4" t="n">
        <v>34485.9166666667</v>
      </c>
      <c r="J851" s="3" t="s">
        <v>19</v>
      </c>
      <c r="K851" s="3" t="s">
        <v>20</v>
      </c>
      <c r="L851" s="5" t="s">
        <v>3181</v>
      </c>
    </row>
    <row r="852" customFormat="false" ht="14.9" hidden="false" customHeight="true" outlineLevel="0" collapsed="false">
      <c r="A852" s="2" t="str">
        <f aca="false">HYPERLINK("https://www.fabsurplus.com/sdi_catalog/salesItemDetails.do?id=83510")</f>
        <v>https://www.fabsurplus.com/sdi_catalog/salesItemDetails.do?id=83510</v>
      </c>
      <c r="B852" s="2" t="s">
        <v>3182</v>
      </c>
      <c r="C852" s="2" t="s">
        <v>3175</v>
      </c>
      <c r="D852" s="2" t="s">
        <v>3183</v>
      </c>
      <c r="E852" s="2" t="s">
        <v>3171</v>
      </c>
      <c r="F852" s="2" t="s">
        <v>16</v>
      </c>
      <c r="G852" s="2" t="s">
        <v>3172</v>
      </c>
      <c r="H852" s="2" t="s">
        <v>27</v>
      </c>
      <c r="I852" s="7" t="n">
        <v>34515.9166666667</v>
      </c>
      <c r="J852" s="2" t="s">
        <v>19</v>
      </c>
      <c r="K852" s="2" t="s">
        <v>20</v>
      </c>
      <c r="L852" s="6" t="s">
        <v>3184</v>
      </c>
    </row>
    <row r="853" customFormat="false" ht="14.9" hidden="false" customHeight="true" outlineLevel="0" collapsed="false">
      <c r="A853" s="3" t="str">
        <f aca="false">HYPERLINK("https://www.fabsurplus.com/sdi_catalog/salesItemDetails.do?id=83928")</f>
        <v>https://www.fabsurplus.com/sdi_catalog/salesItemDetails.do?id=83928</v>
      </c>
      <c r="B853" s="3" t="s">
        <v>3185</v>
      </c>
      <c r="C853" s="3" t="s">
        <v>3186</v>
      </c>
      <c r="D853" s="3" t="s">
        <v>3187</v>
      </c>
      <c r="E853" s="3" t="s">
        <v>3188</v>
      </c>
      <c r="F853" s="3" t="s">
        <v>16</v>
      </c>
      <c r="G853" s="3"/>
      <c r="H853" s="3" t="s">
        <v>27</v>
      </c>
      <c r="I853" s="4" t="n">
        <v>36130</v>
      </c>
      <c r="J853" s="3" t="s">
        <v>19</v>
      </c>
      <c r="K853" s="3" t="s">
        <v>20</v>
      </c>
      <c r="L853" s="5" t="s">
        <v>3189</v>
      </c>
    </row>
    <row r="854" customFormat="false" ht="14.9" hidden="false" customHeight="true" outlineLevel="0" collapsed="false">
      <c r="A854" s="2" t="str">
        <f aca="false">HYPERLINK("https://www.fabsurplus.com/sdi_catalog/salesItemDetails.do?id=74251")</f>
        <v>https://www.fabsurplus.com/sdi_catalog/salesItemDetails.do?id=74251</v>
      </c>
      <c r="B854" s="2" t="s">
        <v>3190</v>
      </c>
      <c r="C854" s="2" t="s">
        <v>3191</v>
      </c>
      <c r="D854" s="2" t="s">
        <v>3192</v>
      </c>
      <c r="E854" s="2" t="s">
        <v>3193</v>
      </c>
      <c r="F854" s="2" t="s">
        <v>16</v>
      </c>
      <c r="G854" s="2" t="s">
        <v>17</v>
      </c>
      <c r="H854" s="2" t="s">
        <v>36</v>
      </c>
      <c r="I854" s="7" t="n">
        <v>40118</v>
      </c>
      <c r="J854" s="2" t="s">
        <v>19</v>
      </c>
      <c r="K854" s="2" t="s">
        <v>20</v>
      </c>
      <c r="L854" s="6" t="s">
        <v>3194</v>
      </c>
    </row>
    <row r="855" customFormat="false" ht="14.9" hidden="false" customHeight="true" outlineLevel="0" collapsed="false">
      <c r="A855" s="3" t="str">
        <f aca="false">HYPERLINK("https://www.fabsurplus.com/sdi_catalog/salesItemDetails.do?id=84239")</f>
        <v>https://www.fabsurplus.com/sdi_catalog/salesItemDetails.do?id=84239</v>
      </c>
      <c r="B855" s="3" t="s">
        <v>3195</v>
      </c>
      <c r="C855" s="3" t="s">
        <v>3196</v>
      </c>
      <c r="D855" s="3" t="s">
        <v>3197</v>
      </c>
      <c r="E855" s="3" t="s">
        <v>3198</v>
      </c>
      <c r="F855" s="3" t="s">
        <v>16</v>
      </c>
      <c r="G855" s="3" t="s">
        <v>26</v>
      </c>
      <c r="H855" s="3" t="s">
        <v>36</v>
      </c>
      <c r="I855" s="3"/>
      <c r="J855" s="3" t="s">
        <v>19</v>
      </c>
      <c r="K855" s="3" t="s">
        <v>20</v>
      </c>
      <c r="L855" s="5" t="s">
        <v>3199</v>
      </c>
    </row>
    <row r="856" customFormat="false" ht="14.9" hidden="false" customHeight="true" outlineLevel="0" collapsed="false">
      <c r="A856" s="2" t="str">
        <f aca="false">HYPERLINK("https://www.fabsurplus.com/sdi_catalog/salesItemDetails.do?id=77159")</f>
        <v>https://www.fabsurplus.com/sdi_catalog/salesItemDetails.do?id=77159</v>
      </c>
      <c r="B856" s="2" t="s">
        <v>3200</v>
      </c>
      <c r="C856" s="2" t="s">
        <v>3201</v>
      </c>
      <c r="D856" s="2" t="s">
        <v>3202</v>
      </c>
      <c r="E856" s="2" t="s">
        <v>3203</v>
      </c>
      <c r="F856" s="2" t="s">
        <v>16</v>
      </c>
      <c r="G856" s="2" t="s">
        <v>26</v>
      </c>
      <c r="H856" s="2" t="s">
        <v>284</v>
      </c>
      <c r="I856" s="2"/>
      <c r="J856" s="2" t="s">
        <v>19</v>
      </c>
      <c r="K856" s="2" t="s">
        <v>20</v>
      </c>
      <c r="L856" s="6" t="s">
        <v>3204</v>
      </c>
    </row>
    <row r="857" customFormat="false" ht="14.9" hidden="false" customHeight="true" outlineLevel="0" collapsed="false">
      <c r="A857" s="3" t="str">
        <f aca="false">HYPERLINK("https://www.fabsurplus.com/sdi_catalog/salesItemDetails.do?id=53053")</f>
        <v>https://www.fabsurplus.com/sdi_catalog/salesItemDetails.do?id=53053</v>
      </c>
      <c r="B857" s="3" t="s">
        <v>3205</v>
      </c>
      <c r="C857" s="3" t="s">
        <v>3206</v>
      </c>
      <c r="D857" s="3" t="s">
        <v>3207</v>
      </c>
      <c r="E857" s="3" t="s">
        <v>3208</v>
      </c>
      <c r="F857" s="3" t="s">
        <v>16</v>
      </c>
      <c r="G857" s="3" t="s">
        <v>61</v>
      </c>
      <c r="H857" s="3" t="s">
        <v>27</v>
      </c>
      <c r="I857" s="4" t="n">
        <v>34851</v>
      </c>
      <c r="J857" s="3" t="s">
        <v>19</v>
      </c>
      <c r="K857" s="3" t="s">
        <v>20</v>
      </c>
      <c r="L857" s="5" t="s">
        <v>3209</v>
      </c>
    </row>
    <row r="858" customFormat="false" ht="14.9" hidden="false" customHeight="true" outlineLevel="0" collapsed="false">
      <c r="A858" s="2" t="str">
        <f aca="false">HYPERLINK("https://www.fabsurplus.com/sdi_catalog/salesItemDetails.do?id=83881")</f>
        <v>https://www.fabsurplus.com/sdi_catalog/salesItemDetails.do?id=83881</v>
      </c>
      <c r="B858" s="2" t="s">
        <v>3210</v>
      </c>
      <c r="C858" s="2" t="s">
        <v>3206</v>
      </c>
      <c r="D858" s="2" t="s">
        <v>3211</v>
      </c>
      <c r="E858" s="2" t="s">
        <v>3212</v>
      </c>
      <c r="F858" s="2" t="s">
        <v>42</v>
      </c>
      <c r="G858" s="2" t="s">
        <v>3213</v>
      </c>
      <c r="H858" s="2" t="s">
        <v>18</v>
      </c>
      <c r="I858" s="2"/>
      <c r="J858" s="2" t="s">
        <v>19</v>
      </c>
      <c r="K858" s="2" t="s">
        <v>20</v>
      </c>
      <c r="L858" s="6" t="s">
        <v>3214</v>
      </c>
    </row>
    <row r="859" customFormat="false" ht="14.9" hidden="false" customHeight="true" outlineLevel="0" collapsed="false">
      <c r="A859" s="3" t="str">
        <f aca="false">HYPERLINK("https://www.fabsurplus.com/sdi_catalog/salesItemDetails.do?id=56813")</f>
        <v>https://www.fabsurplus.com/sdi_catalog/salesItemDetails.do?id=56813</v>
      </c>
      <c r="B859" s="3" t="s">
        <v>3215</v>
      </c>
      <c r="C859" s="3" t="s">
        <v>3216</v>
      </c>
      <c r="D859" s="3" t="s">
        <v>3217</v>
      </c>
      <c r="E859" s="3" t="s">
        <v>3218</v>
      </c>
      <c r="F859" s="3" t="s">
        <v>16</v>
      </c>
      <c r="G859" s="3" t="s">
        <v>565</v>
      </c>
      <c r="H859" s="3" t="s">
        <v>27</v>
      </c>
      <c r="I859" s="4" t="n">
        <v>40452</v>
      </c>
      <c r="J859" s="3" t="s">
        <v>19</v>
      </c>
      <c r="K859" s="3" t="s">
        <v>20</v>
      </c>
      <c r="L859" s="5" t="s">
        <v>3219</v>
      </c>
    </row>
    <row r="860" customFormat="false" ht="14.9" hidden="false" customHeight="true" outlineLevel="0" collapsed="false">
      <c r="A860" s="2" t="str">
        <f aca="false">HYPERLINK("https://www.fabsurplus.com/sdi_catalog/salesItemDetails.do?id=84373")</f>
        <v>https://www.fabsurplus.com/sdi_catalog/salesItemDetails.do?id=84373</v>
      </c>
      <c r="B860" s="2" t="s">
        <v>3220</v>
      </c>
      <c r="C860" s="2" t="s">
        <v>3221</v>
      </c>
      <c r="D860" s="2" t="s">
        <v>3222</v>
      </c>
      <c r="E860" s="2" t="s">
        <v>3223</v>
      </c>
      <c r="F860" s="2" t="s">
        <v>47</v>
      </c>
      <c r="G860" s="2"/>
      <c r="H860" s="2" t="s">
        <v>27</v>
      </c>
      <c r="I860" s="2"/>
      <c r="J860" s="2" t="s">
        <v>19</v>
      </c>
      <c r="K860" s="2" t="s">
        <v>20</v>
      </c>
      <c r="L860" s="6" t="s">
        <v>3224</v>
      </c>
    </row>
    <row r="861" customFormat="false" ht="14.9" hidden="false" customHeight="true" outlineLevel="0" collapsed="false">
      <c r="A861" s="3" t="str">
        <f aca="false">HYPERLINK("https://www.fabsurplus.com/sdi_catalog/salesItemDetails.do?id=86303")</f>
        <v>https://www.fabsurplus.com/sdi_catalog/salesItemDetails.do?id=86303</v>
      </c>
      <c r="B861" s="3" t="s">
        <v>3225</v>
      </c>
      <c r="C861" s="3" t="s">
        <v>3226</v>
      </c>
      <c r="D861" s="3" t="s">
        <v>3227</v>
      </c>
      <c r="E861" s="3" t="s">
        <v>3228</v>
      </c>
      <c r="F861" s="3" t="s">
        <v>16</v>
      </c>
      <c r="G861" s="3" t="s">
        <v>3229</v>
      </c>
      <c r="H861" s="3" t="s">
        <v>27</v>
      </c>
      <c r="I861" s="4" t="n">
        <v>35247</v>
      </c>
      <c r="J861" s="3" t="s">
        <v>19</v>
      </c>
      <c r="K861" s="3" t="s">
        <v>20</v>
      </c>
      <c r="L861" s="5" t="s">
        <v>3230</v>
      </c>
    </row>
    <row r="862" customFormat="false" ht="14.9" hidden="false" customHeight="true" outlineLevel="0" collapsed="false">
      <c r="A862" s="2" t="str">
        <f aca="false">HYPERLINK("https://www.fabsurplus.com/sdi_catalog/salesItemDetails.do?id=106206")</f>
        <v>https://www.fabsurplus.com/sdi_catalog/salesItemDetails.do?id=106206</v>
      </c>
      <c r="B862" s="2" t="s">
        <v>3231</v>
      </c>
      <c r="C862" s="2" t="s">
        <v>3232</v>
      </c>
      <c r="D862" s="2" t="s">
        <v>3233</v>
      </c>
      <c r="E862" s="2" t="s">
        <v>3234</v>
      </c>
      <c r="F862" s="2" t="s">
        <v>47</v>
      </c>
      <c r="G862" s="2" t="s">
        <v>26</v>
      </c>
      <c r="H862" s="2" t="s">
        <v>36</v>
      </c>
      <c r="I862" s="2"/>
      <c r="J862" s="2" t="s">
        <v>19</v>
      </c>
      <c r="K862" s="2" t="s">
        <v>20</v>
      </c>
      <c r="L862" s="6" t="s">
        <v>3235</v>
      </c>
    </row>
    <row r="863" customFormat="false" ht="14.9" hidden="false" customHeight="true" outlineLevel="0" collapsed="false">
      <c r="A863" s="3" t="str">
        <f aca="false">HYPERLINK("https://www.fabsurplus.com/sdi_catalog/salesItemDetails.do?id=83634")</f>
        <v>https://www.fabsurplus.com/sdi_catalog/salesItemDetails.do?id=83634</v>
      </c>
      <c r="B863" s="3" t="s">
        <v>3236</v>
      </c>
      <c r="C863" s="3" t="s">
        <v>3237</v>
      </c>
      <c r="D863" s="3" t="s">
        <v>3238</v>
      </c>
      <c r="E863" s="3" t="s">
        <v>3239</v>
      </c>
      <c r="F863" s="3" t="s">
        <v>47</v>
      </c>
      <c r="G863" s="3" t="s">
        <v>3240</v>
      </c>
      <c r="H863" s="3" t="s">
        <v>18</v>
      </c>
      <c r="I863" s="4" t="n">
        <v>38929.9166666667</v>
      </c>
      <c r="J863" s="3" t="s">
        <v>19</v>
      </c>
      <c r="K863" s="3" t="s">
        <v>20</v>
      </c>
      <c r="L863" s="5" t="s">
        <v>3241</v>
      </c>
    </row>
    <row r="864" customFormat="false" ht="14.9" hidden="false" customHeight="true" outlineLevel="0" collapsed="false">
      <c r="A864" s="2" t="str">
        <f aca="false">HYPERLINK("https://www.fabsurplus.com/sdi_catalog/salesItemDetails.do?id=83836")</f>
        <v>https://www.fabsurplus.com/sdi_catalog/salesItemDetails.do?id=83836</v>
      </c>
      <c r="B864" s="2" t="s">
        <v>3242</v>
      </c>
      <c r="C864" s="2" t="s">
        <v>3243</v>
      </c>
      <c r="D864" s="2" t="s">
        <v>3244</v>
      </c>
      <c r="E864" s="2"/>
      <c r="F864" s="2" t="s">
        <v>16</v>
      </c>
      <c r="G864" s="2"/>
      <c r="H864" s="2" t="s">
        <v>27</v>
      </c>
      <c r="I864" s="2"/>
      <c r="J864" s="2" t="s">
        <v>19</v>
      </c>
      <c r="K864" s="2" t="s">
        <v>20</v>
      </c>
      <c r="L864" s="6" t="s">
        <v>3245</v>
      </c>
    </row>
    <row r="865" customFormat="false" ht="14.9" hidden="false" customHeight="true" outlineLevel="0" collapsed="false">
      <c r="A865" s="3" t="str">
        <f aca="false">HYPERLINK("https://www.fabsurplus.com/sdi_catalog/salesItemDetails.do?id=84387")</f>
        <v>https://www.fabsurplus.com/sdi_catalog/salesItemDetails.do?id=84387</v>
      </c>
      <c r="B865" s="3" t="s">
        <v>3246</v>
      </c>
      <c r="C865" s="3" t="s">
        <v>3247</v>
      </c>
      <c r="D865" s="3" t="s">
        <v>3248</v>
      </c>
      <c r="E865" s="3" t="s">
        <v>1846</v>
      </c>
      <c r="F865" s="3" t="s">
        <v>161</v>
      </c>
      <c r="G865" s="3"/>
      <c r="H865" s="3" t="s">
        <v>18</v>
      </c>
      <c r="I865" s="3"/>
      <c r="J865" s="3" t="s">
        <v>19</v>
      </c>
      <c r="K865" s="3" t="s">
        <v>20</v>
      </c>
      <c r="L865" s="5" t="s">
        <v>3249</v>
      </c>
    </row>
    <row r="866" customFormat="false" ht="14.9" hidden="false" customHeight="true" outlineLevel="0" collapsed="false">
      <c r="A866" s="2" t="str">
        <f aca="false">HYPERLINK("https://www.fabsurplus.com/sdi_catalog/salesItemDetails.do?id=21521")</f>
        <v>https://www.fabsurplus.com/sdi_catalog/salesItemDetails.do?id=21521</v>
      </c>
      <c r="B866" s="2" t="s">
        <v>3250</v>
      </c>
      <c r="C866" s="2" t="s">
        <v>3251</v>
      </c>
      <c r="D866" s="2" t="s">
        <v>3252</v>
      </c>
      <c r="E866" s="2" t="s">
        <v>3253</v>
      </c>
      <c r="F866" s="2" t="s">
        <v>16</v>
      </c>
      <c r="G866" s="2" t="s">
        <v>1465</v>
      </c>
      <c r="H866" s="2" t="s">
        <v>36</v>
      </c>
      <c r="I866" s="7" t="n">
        <v>34851</v>
      </c>
      <c r="J866" s="2" t="s">
        <v>19</v>
      </c>
      <c r="K866" s="2" t="s">
        <v>20</v>
      </c>
      <c r="L866" s="2" t="s">
        <v>3254</v>
      </c>
    </row>
    <row r="867" customFormat="false" ht="14.9" hidden="false" customHeight="true" outlineLevel="0" collapsed="false">
      <c r="A867" s="3" t="str">
        <f aca="false">HYPERLINK("https://www.fabsurplus.com/sdi_catalog/salesItemDetails.do?id=52191")</f>
        <v>https://www.fabsurplus.com/sdi_catalog/salesItemDetails.do?id=52191</v>
      </c>
      <c r="B867" s="3" t="s">
        <v>3255</v>
      </c>
      <c r="C867" s="3" t="s">
        <v>3256</v>
      </c>
      <c r="D867" s="3" t="s">
        <v>3257</v>
      </c>
      <c r="E867" s="3" t="s">
        <v>3258</v>
      </c>
      <c r="F867" s="3" t="s">
        <v>16</v>
      </c>
      <c r="G867" s="3" t="s">
        <v>17</v>
      </c>
      <c r="H867" s="3" t="s">
        <v>27</v>
      </c>
      <c r="I867" s="4" t="n">
        <v>36312</v>
      </c>
      <c r="J867" s="3" t="s">
        <v>19</v>
      </c>
      <c r="K867" s="3" t="s">
        <v>20</v>
      </c>
      <c r="L867" s="5" t="s">
        <v>3259</v>
      </c>
    </row>
    <row r="868" customFormat="false" ht="14.9" hidden="false" customHeight="true" outlineLevel="0" collapsed="false">
      <c r="A868" s="2" t="str">
        <f aca="false">HYPERLINK("https://www.fabsurplus.com/sdi_catalog/salesItemDetails.do?id=71921")</f>
        <v>https://www.fabsurplus.com/sdi_catalog/salesItemDetails.do?id=71921</v>
      </c>
      <c r="B868" s="2" t="s">
        <v>3260</v>
      </c>
      <c r="C868" s="2" t="s">
        <v>3256</v>
      </c>
      <c r="D868" s="2" t="s">
        <v>3261</v>
      </c>
      <c r="E868" s="2" t="s">
        <v>3262</v>
      </c>
      <c r="F868" s="2" t="s">
        <v>16</v>
      </c>
      <c r="G868" s="2" t="s">
        <v>17</v>
      </c>
      <c r="H868" s="2" t="s">
        <v>27</v>
      </c>
      <c r="I868" s="7" t="n">
        <v>36434</v>
      </c>
      <c r="J868" s="2" t="s">
        <v>19</v>
      </c>
      <c r="K868" s="2" t="s">
        <v>20</v>
      </c>
      <c r="L868" s="6" t="s">
        <v>3263</v>
      </c>
    </row>
    <row r="869" customFormat="false" ht="14.9" hidden="false" customHeight="true" outlineLevel="0" collapsed="false">
      <c r="A869" s="3" t="str">
        <f aca="false">HYPERLINK("https://www.fabsurplus.com/sdi_catalog/salesItemDetails.do?id=20268")</f>
        <v>https://www.fabsurplus.com/sdi_catalog/salesItemDetails.do?id=20268</v>
      </c>
      <c r="B869" s="3" t="s">
        <v>3264</v>
      </c>
      <c r="C869" s="3" t="s">
        <v>3265</v>
      </c>
      <c r="D869" s="3" t="s">
        <v>3266</v>
      </c>
      <c r="E869" s="3" t="s">
        <v>3267</v>
      </c>
      <c r="F869" s="3" t="s">
        <v>607</v>
      </c>
      <c r="G869" s="3" t="s">
        <v>61</v>
      </c>
      <c r="H869" s="3" t="s">
        <v>27</v>
      </c>
      <c r="I869" s="4" t="n">
        <v>38869</v>
      </c>
      <c r="J869" s="3" t="s">
        <v>19</v>
      </c>
      <c r="K869" s="3" t="s">
        <v>20</v>
      </c>
      <c r="L869" s="5" t="s">
        <v>3268</v>
      </c>
    </row>
    <row r="870" customFormat="false" ht="14.9" hidden="false" customHeight="true" outlineLevel="0" collapsed="false">
      <c r="A870" s="2" t="str">
        <f aca="false">HYPERLINK("https://www.fabsurplus.com/sdi_catalog/salesItemDetails.do?id=77185")</f>
        <v>https://www.fabsurplus.com/sdi_catalog/salesItemDetails.do?id=77185</v>
      </c>
      <c r="B870" s="2" t="s">
        <v>3269</v>
      </c>
      <c r="C870" s="2" t="s">
        <v>3270</v>
      </c>
      <c r="D870" s="2" t="s">
        <v>3271</v>
      </c>
      <c r="E870" s="2" t="s">
        <v>3272</v>
      </c>
      <c r="F870" s="2" t="s">
        <v>16</v>
      </c>
      <c r="G870" s="2"/>
      <c r="H870" s="2" t="s">
        <v>36</v>
      </c>
      <c r="I870" s="2"/>
      <c r="J870" s="2" t="s">
        <v>19</v>
      </c>
      <c r="K870" s="2" t="s">
        <v>20</v>
      </c>
      <c r="L870" s="6" t="s">
        <v>3273</v>
      </c>
    </row>
    <row r="871" customFormat="false" ht="14.9" hidden="false" customHeight="true" outlineLevel="0" collapsed="false">
      <c r="A871" s="3" t="str">
        <f aca="false">HYPERLINK("https://www.fabsurplus.com/sdi_catalog/salesItemDetails.do?id=77189")</f>
        <v>https://www.fabsurplus.com/sdi_catalog/salesItemDetails.do?id=77189</v>
      </c>
      <c r="B871" s="3" t="s">
        <v>3274</v>
      </c>
      <c r="C871" s="3" t="s">
        <v>3270</v>
      </c>
      <c r="D871" s="3" t="s">
        <v>3275</v>
      </c>
      <c r="E871" s="3" t="s">
        <v>3276</v>
      </c>
      <c r="F871" s="3" t="s">
        <v>113</v>
      </c>
      <c r="G871" s="3" t="s">
        <v>303</v>
      </c>
      <c r="H871" s="3" t="s">
        <v>346</v>
      </c>
      <c r="I871" s="4" t="n">
        <v>40330</v>
      </c>
      <c r="J871" s="3" t="s">
        <v>19</v>
      </c>
      <c r="K871" s="3" t="s">
        <v>20</v>
      </c>
      <c r="L871" s="5" t="s">
        <v>3277</v>
      </c>
    </row>
    <row r="872" customFormat="false" ht="14.9" hidden="false" customHeight="true" outlineLevel="0" collapsed="false">
      <c r="A872" s="2" t="str">
        <f aca="false">HYPERLINK("https://www.fabsurplus.com/sdi_catalog/salesItemDetails.do?id=77191")</f>
        <v>https://www.fabsurplus.com/sdi_catalog/salesItemDetails.do?id=77191</v>
      </c>
      <c r="B872" s="2" t="s">
        <v>3278</v>
      </c>
      <c r="C872" s="2" t="s">
        <v>3270</v>
      </c>
      <c r="D872" s="2" t="s">
        <v>3279</v>
      </c>
      <c r="E872" s="2" t="s">
        <v>3280</v>
      </c>
      <c r="F872" s="2" t="s">
        <v>239</v>
      </c>
      <c r="G872" s="2" t="s">
        <v>303</v>
      </c>
      <c r="H872" s="2" t="s">
        <v>27</v>
      </c>
      <c r="I872" s="2"/>
      <c r="J872" s="2" t="s">
        <v>19</v>
      </c>
      <c r="K872" s="2" t="s">
        <v>20</v>
      </c>
      <c r="L872" s="6" t="s">
        <v>3281</v>
      </c>
    </row>
    <row r="873" customFormat="false" ht="14.9" hidden="false" customHeight="true" outlineLevel="0" collapsed="false">
      <c r="A873" s="3" t="str">
        <f aca="false">HYPERLINK("https://www.fabsurplus.com/sdi_catalog/salesItemDetails.do?id=77198")</f>
        <v>https://www.fabsurplus.com/sdi_catalog/salesItemDetails.do?id=77198</v>
      </c>
      <c r="B873" s="3" t="s">
        <v>3282</v>
      </c>
      <c r="C873" s="3" t="s">
        <v>3270</v>
      </c>
      <c r="D873" s="3" t="s">
        <v>3283</v>
      </c>
      <c r="E873" s="3" t="s">
        <v>3284</v>
      </c>
      <c r="F873" s="3" t="s">
        <v>42</v>
      </c>
      <c r="G873" s="3" t="s">
        <v>303</v>
      </c>
      <c r="H873" s="3" t="s">
        <v>27</v>
      </c>
      <c r="I873" s="3"/>
      <c r="J873" s="3" t="s">
        <v>19</v>
      </c>
      <c r="K873" s="3" t="s">
        <v>20</v>
      </c>
      <c r="L873" s="5" t="s">
        <v>3285</v>
      </c>
    </row>
    <row r="874" customFormat="false" ht="14.9" hidden="false" customHeight="true" outlineLevel="0" collapsed="false">
      <c r="A874" s="2" t="str">
        <f aca="false">HYPERLINK("https://www.fabsurplus.com/sdi_catalog/salesItemDetails.do?id=77208")</f>
        <v>https://www.fabsurplus.com/sdi_catalog/salesItemDetails.do?id=77208</v>
      </c>
      <c r="B874" s="2" t="s">
        <v>3286</v>
      </c>
      <c r="C874" s="2" t="s">
        <v>3270</v>
      </c>
      <c r="D874" s="2" t="s">
        <v>3279</v>
      </c>
      <c r="E874" s="2" t="s">
        <v>3287</v>
      </c>
      <c r="F874" s="2" t="s">
        <v>42</v>
      </c>
      <c r="G874" s="2" t="s">
        <v>303</v>
      </c>
      <c r="H874" s="2" t="s">
        <v>27</v>
      </c>
      <c r="I874" s="2"/>
      <c r="J874" s="2" t="s">
        <v>19</v>
      </c>
      <c r="K874" s="2" t="s">
        <v>20</v>
      </c>
      <c r="L874" s="6" t="s">
        <v>3288</v>
      </c>
    </row>
    <row r="875" customFormat="false" ht="14.9" hidden="false" customHeight="true" outlineLevel="0" collapsed="false">
      <c r="A875" s="3" t="str">
        <f aca="false">HYPERLINK("https://www.fabsurplus.com/sdi_catalog/salesItemDetails.do?id=84364")</f>
        <v>https://www.fabsurplus.com/sdi_catalog/salesItemDetails.do?id=84364</v>
      </c>
      <c r="B875" s="3" t="s">
        <v>3289</v>
      </c>
      <c r="C875" s="3" t="s">
        <v>3290</v>
      </c>
      <c r="D875" s="3" t="s">
        <v>3291</v>
      </c>
      <c r="E875" s="3" t="s">
        <v>3292</v>
      </c>
      <c r="F875" s="3" t="s">
        <v>16</v>
      </c>
      <c r="G875" s="3" t="s">
        <v>3293</v>
      </c>
      <c r="H875" s="3" t="s">
        <v>36</v>
      </c>
      <c r="I875" s="3"/>
      <c r="J875" s="3" t="s">
        <v>19</v>
      </c>
      <c r="K875" s="3" t="s">
        <v>20</v>
      </c>
      <c r="L875" s="5" t="s">
        <v>3294</v>
      </c>
    </row>
    <row r="876" customFormat="false" ht="14.9" hidden="false" customHeight="true" outlineLevel="0" collapsed="false">
      <c r="A876" s="2" t="str">
        <f aca="false">HYPERLINK("https://www.fabsurplus.com/sdi_catalog/salesItemDetails.do?id=84365")</f>
        <v>https://www.fabsurplus.com/sdi_catalog/salesItemDetails.do?id=84365</v>
      </c>
      <c r="B876" s="2" t="s">
        <v>3295</v>
      </c>
      <c r="C876" s="2" t="s">
        <v>3290</v>
      </c>
      <c r="D876" s="2" t="s">
        <v>3296</v>
      </c>
      <c r="E876" s="2" t="s">
        <v>3292</v>
      </c>
      <c r="F876" s="2" t="s">
        <v>16</v>
      </c>
      <c r="G876" s="2" t="s">
        <v>26</v>
      </c>
      <c r="H876" s="2" t="s">
        <v>36</v>
      </c>
      <c r="I876" s="2"/>
      <c r="J876" s="2" t="s">
        <v>19</v>
      </c>
      <c r="K876" s="2" t="s">
        <v>20</v>
      </c>
      <c r="L876" s="6" t="s">
        <v>3297</v>
      </c>
    </row>
    <row r="877" customFormat="false" ht="14.9" hidden="false" customHeight="true" outlineLevel="0" collapsed="false">
      <c r="A877" s="3" t="str">
        <f aca="false">HYPERLINK("https://www.fabsurplus.com/sdi_catalog/salesItemDetails.do?id=78169")</f>
        <v>https://www.fabsurplus.com/sdi_catalog/salesItemDetails.do?id=78169</v>
      </c>
      <c r="B877" s="3" t="s">
        <v>3298</v>
      </c>
      <c r="C877" s="3" t="s">
        <v>3299</v>
      </c>
      <c r="D877" s="3" t="s">
        <v>3300</v>
      </c>
      <c r="E877" s="3" t="s">
        <v>3301</v>
      </c>
      <c r="F877" s="3" t="s">
        <v>16</v>
      </c>
      <c r="G877" s="3" t="s">
        <v>61</v>
      </c>
      <c r="H877" s="3" t="s">
        <v>27</v>
      </c>
      <c r="I877" s="4" t="n">
        <v>37772.9166666667</v>
      </c>
      <c r="J877" s="3" t="s">
        <v>19</v>
      </c>
      <c r="K877" s="3" t="s">
        <v>20</v>
      </c>
      <c r="L877" s="5" t="s">
        <v>3302</v>
      </c>
    </row>
    <row r="878" customFormat="false" ht="14.9" hidden="false" customHeight="true" outlineLevel="0" collapsed="false">
      <c r="A878" s="2" t="str">
        <f aca="false">HYPERLINK("https://www.fabsurplus.com/sdi_catalog/salesItemDetails.do?id=78170")</f>
        <v>https://www.fabsurplus.com/sdi_catalog/salesItemDetails.do?id=78170</v>
      </c>
      <c r="B878" s="2" t="s">
        <v>3303</v>
      </c>
      <c r="C878" s="2" t="s">
        <v>3299</v>
      </c>
      <c r="D878" s="2" t="s">
        <v>3300</v>
      </c>
      <c r="E878" s="2" t="s">
        <v>3304</v>
      </c>
      <c r="F878" s="2" t="s">
        <v>16</v>
      </c>
      <c r="G878" s="2" t="s">
        <v>61</v>
      </c>
      <c r="H878" s="2" t="s">
        <v>27</v>
      </c>
      <c r="I878" s="7" t="n">
        <v>37803</v>
      </c>
      <c r="J878" s="2" t="s">
        <v>19</v>
      </c>
      <c r="K878" s="2" t="s">
        <v>20</v>
      </c>
      <c r="L878" s="6" t="s">
        <v>3305</v>
      </c>
    </row>
    <row r="879" customFormat="false" ht="14.9" hidden="false" customHeight="true" outlineLevel="0" collapsed="false">
      <c r="A879" s="3" t="str">
        <f aca="false">HYPERLINK("https://www.fabsurplus.com/sdi_catalog/salesItemDetails.do?id=77161")</f>
        <v>https://www.fabsurplus.com/sdi_catalog/salesItemDetails.do?id=77161</v>
      </c>
      <c r="B879" s="3" t="s">
        <v>3306</v>
      </c>
      <c r="C879" s="3" t="s">
        <v>3307</v>
      </c>
      <c r="D879" s="3" t="s">
        <v>3308</v>
      </c>
      <c r="E879" s="3" t="s">
        <v>3309</v>
      </c>
      <c r="F879" s="3" t="s">
        <v>16</v>
      </c>
      <c r="G879" s="3" t="s">
        <v>26</v>
      </c>
      <c r="H879" s="3" t="s">
        <v>36</v>
      </c>
      <c r="I879" s="3"/>
      <c r="J879" s="3" t="s">
        <v>19</v>
      </c>
      <c r="K879" s="3" t="s">
        <v>20</v>
      </c>
      <c r="L879" s="5" t="s">
        <v>3310</v>
      </c>
    </row>
    <row r="880" customFormat="false" ht="14.9" hidden="false" customHeight="true" outlineLevel="0" collapsed="false">
      <c r="A880" s="2" t="str">
        <f aca="false">HYPERLINK("https://www.fabsurplus.com/sdi_catalog/salesItemDetails.do?id=83548")</f>
        <v>https://www.fabsurplus.com/sdi_catalog/salesItemDetails.do?id=83548</v>
      </c>
      <c r="B880" s="2" t="s">
        <v>3311</v>
      </c>
      <c r="C880" s="2" t="s">
        <v>3312</v>
      </c>
      <c r="D880" s="2" t="s">
        <v>3313</v>
      </c>
      <c r="E880" s="2" t="s">
        <v>3314</v>
      </c>
      <c r="F880" s="2" t="s">
        <v>16</v>
      </c>
      <c r="G880" s="2" t="s">
        <v>26</v>
      </c>
      <c r="H880" s="2" t="s">
        <v>36</v>
      </c>
      <c r="I880" s="2"/>
      <c r="J880" s="2" t="s">
        <v>19</v>
      </c>
      <c r="K880" s="2" t="s">
        <v>20</v>
      </c>
      <c r="L880" s="6" t="s">
        <v>3315</v>
      </c>
    </row>
    <row r="881" customFormat="false" ht="14.9" hidden="false" customHeight="true" outlineLevel="0" collapsed="false">
      <c r="A881" s="3" t="str">
        <f aca="false">HYPERLINK("https://www.fabsurplus.com/sdi_catalog/salesItemDetails.do?id=105873")</f>
        <v>https://www.fabsurplus.com/sdi_catalog/salesItemDetails.do?id=105873</v>
      </c>
      <c r="B881" s="3" t="s">
        <v>3316</v>
      </c>
      <c r="C881" s="3" t="s">
        <v>3317</v>
      </c>
      <c r="D881" s="3" t="s">
        <v>2850</v>
      </c>
      <c r="E881" s="3" t="s">
        <v>2843</v>
      </c>
      <c r="F881" s="3" t="s">
        <v>47</v>
      </c>
      <c r="G881" s="3" t="s">
        <v>17</v>
      </c>
      <c r="H881" s="3" t="s">
        <v>346</v>
      </c>
      <c r="I881" s="3"/>
      <c r="J881" s="3" t="s">
        <v>19</v>
      </c>
      <c r="K881" s="3" t="s">
        <v>20</v>
      </c>
      <c r="L881" s="3"/>
    </row>
    <row r="882" customFormat="false" ht="14.9" hidden="false" customHeight="true" outlineLevel="0" collapsed="false">
      <c r="A882" s="2" t="str">
        <f aca="false">HYPERLINK("https://www.fabsurplus.com/sdi_catalog/salesItemDetails.do?id=76610")</f>
        <v>https://www.fabsurplus.com/sdi_catalog/salesItemDetails.do?id=76610</v>
      </c>
      <c r="B882" s="2" t="s">
        <v>3318</v>
      </c>
      <c r="C882" s="2" t="s">
        <v>3319</v>
      </c>
      <c r="D882" s="2" t="s">
        <v>3320</v>
      </c>
      <c r="E882" s="2" t="s">
        <v>3321</v>
      </c>
      <c r="F882" s="2" t="s">
        <v>16</v>
      </c>
      <c r="G882" s="2" t="s">
        <v>3322</v>
      </c>
      <c r="H882" s="2" t="s">
        <v>27</v>
      </c>
      <c r="I882" s="7" t="n">
        <v>35916</v>
      </c>
      <c r="J882" s="2" t="s">
        <v>19</v>
      </c>
      <c r="K882" s="2" t="s">
        <v>20</v>
      </c>
      <c r="L882" s="6" t="s">
        <v>3323</v>
      </c>
    </row>
    <row r="883" customFormat="false" ht="14.9" hidden="false" customHeight="true" outlineLevel="0" collapsed="false">
      <c r="A883" s="3" t="str">
        <f aca="false">HYPERLINK("https://www.fabsurplus.com/sdi_catalog/salesItemDetails.do?id=76611")</f>
        <v>https://www.fabsurplus.com/sdi_catalog/salesItemDetails.do?id=76611</v>
      </c>
      <c r="B883" s="3" t="s">
        <v>3324</v>
      </c>
      <c r="C883" s="3" t="s">
        <v>3325</v>
      </c>
      <c r="D883" s="3" t="s">
        <v>3326</v>
      </c>
      <c r="E883" s="3" t="s">
        <v>3327</v>
      </c>
      <c r="F883" s="3" t="s">
        <v>16</v>
      </c>
      <c r="G883" s="3" t="s">
        <v>3322</v>
      </c>
      <c r="H883" s="3" t="s">
        <v>27</v>
      </c>
      <c r="I883" s="3"/>
      <c r="J883" s="3" t="s">
        <v>19</v>
      </c>
      <c r="K883" s="3" t="s">
        <v>20</v>
      </c>
      <c r="L883" s="5" t="s">
        <v>3328</v>
      </c>
    </row>
    <row r="884" customFormat="false" ht="14.9" hidden="false" customHeight="true" outlineLevel="0" collapsed="false">
      <c r="A884" s="2" t="str">
        <f aca="false">HYPERLINK("https://www.fabsurplus.com/sdi_catalog/salesItemDetails.do?id=84237")</f>
        <v>https://www.fabsurplus.com/sdi_catalog/salesItemDetails.do?id=84237</v>
      </c>
      <c r="B884" s="2" t="s">
        <v>3329</v>
      </c>
      <c r="C884" s="2" t="s">
        <v>3330</v>
      </c>
      <c r="D884" s="2" t="s">
        <v>3331</v>
      </c>
      <c r="E884" s="2" t="s">
        <v>3332</v>
      </c>
      <c r="F884" s="2" t="s">
        <v>16</v>
      </c>
      <c r="G884" s="2" t="s">
        <v>26</v>
      </c>
      <c r="H884" s="2" t="s">
        <v>36</v>
      </c>
      <c r="I884" s="2"/>
      <c r="J884" s="2" t="s">
        <v>19</v>
      </c>
      <c r="K884" s="2" t="s">
        <v>20</v>
      </c>
      <c r="L884" s="2" t="s">
        <v>3333</v>
      </c>
    </row>
    <row r="885" customFormat="false" ht="14.9" hidden="false" customHeight="true" outlineLevel="0" collapsed="false">
      <c r="A885" s="3" t="str">
        <f aca="false">HYPERLINK("https://www.fabsurplus.com/sdi_catalog/salesItemDetails.do?id=77152")</f>
        <v>https://www.fabsurplus.com/sdi_catalog/salesItemDetails.do?id=77152</v>
      </c>
      <c r="B885" s="3" t="s">
        <v>3334</v>
      </c>
      <c r="C885" s="3" t="s">
        <v>3335</v>
      </c>
      <c r="D885" s="3" t="s">
        <v>3336</v>
      </c>
      <c r="E885" s="3" t="s">
        <v>3337</v>
      </c>
      <c r="F885" s="3" t="s">
        <v>16</v>
      </c>
      <c r="G885" s="3"/>
      <c r="H885" s="3" t="s">
        <v>284</v>
      </c>
      <c r="I885" s="4" t="n">
        <v>39448</v>
      </c>
      <c r="J885" s="3" t="s">
        <v>19</v>
      </c>
      <c r="K885" s="3" t="s">
        <v>20</v>
      </c>
      <c r="L885" s="3" t="s">
        <v>3338</v>
      </c>
    </row>
    <row r="886" customFormat="false" ht="14.9" hidden="false" customHeight="true" outlineLevel="0" collapsed="false">
      <c r="A886" s="2" t="str">
        <f aca="false">HYPERLINK("https://www.fabsurplus.com/sdi_catalog/salesItemDetails.do?id=77157")</f>
        <v>https://www.fabsurplus.com/sdi_catalog/salesItemDetails.do?id=77157</v>
      </c>
      <c r="B886" s="2" t="s">
        <v>3339</v>
      </c>
      <c r="C886" s="2" t="s">
        <v>3335</v>
      </c>
      <c r="D886" s="2" t="s">
        <v>3340</v>
      </c>
      <c r="E886" s="2" t="s">
        <v>3341</v>
      </c>
      <c r="F886" s="2" t="s">
        <v>16</v>
      </c>
      <c r="G886" s="2" t="s">
        <v>26</v>
      </c>
      <c r="H886" s="2" t="s">
        <v>346</v>
      </c>
      <c r="I886" s="2"/>
      <c r="J886" s="2" t="s">
        <v>19</v>
      </c>
      <c r="K886" s="2" t="s">
        <v>20</v>
      </c>
      <c r="L886" s="6" t="s">
        <v>3342</v>
      </c>
    </row>
    <row r="887" customFormat="false" ht="14.9" hidden="false" customHeight="true" outlineLevel="0" collapsed="false">
      <c r="A887" s="3" t="str">
        <f aca="false">HYPERLINK("https://www.fabsurplus.com/sdi_catalog/salesItemDetails.do?id=77163")</f>
        <v>https://www.fabsurplus.com/sdi_catalog/salesItemDetails.do?id=77163</v>
      </c>
      <c r="B887" s="3" t="s">
        <v>3343</v>
      </c>
      <c r="C887" s="3" t="s">
        <v>3335</v>
      </c>
      <c r="D887" s="3" t="s">
        <v>3344</v>
      </c>
      <c r="E887" s="3" t="s">
        <v>3345</v>
      </c>
      <c r="F887" s="3" t="s">
        <v>16</v>
      </c>
      <c r="G887" s="3" t="s">
        <v>26</v>
      </c>
      <c r="H887" s="3" t="s">
        <v>284</v>
      </c>
      <c r="I887" s="3"/>
      <c r="J887" s="3" t="s">
        <v>19</v>
      </c>
      <c r="K887" s="3" t="s">
        <v>20</v>
      </c>
      <c r="L887" s="5" t="s">
        <v>3346</v>
      </c>
    </row>
    <row r="888" customFormat="false" ht="14.9" hidden="false" customHeight="true" outlineLevel="0" collapsed="false">
      <c r="A888" s="2" t="str">
        <f aca="false">HYPERLINK("https://www.fabsurplus.com/sdi_catalog/salesItemDetails.do?id=83547")</f>
        <v>https://www.fabsurplus.com/sdi_catalog/salesItemDetails.do?id=83547</v>
      </c>
      <c r="B888" s="2" t="s">
        <v>3347</v>
      </c>
      <c r="C888" s="2" t="s">
        <v>3335</v>
      </c>
      <c r="D888" s="2" t="s">
        <v>3348</v>
      </c>
      <c r="E888" s="2" t="s">
        <v>3349</v>
      </c>
      <c r="F888" s="2" t="s">
        <v>16</v>
      </c>
      <c r="G888" s="2"/>
      <c r="H888" s="2" t="s">
        <v>284</v>
      </c>
      <c r="I888" s="7" t="n">
        <v>39448</v>
      </c>
      <c r="J888" s="2" t="s">
        <v>19</v>
      </c>
      <c r="K888" s="2" t="s">
        <v>20</v>
      </c>
      <c r="L888" s="6" t="s">
        <v>3350</v>
      </c>
    </row>
    <row r="889" customFormat="false" ht="14.9" hidden="false" customHeight="true" outlineLevel="0" collapsed="false">
      <c r="A889" s="3" t="str">
        <f aca="false">HYPERLINK("https://www.fabsurplus.com/sdi_catalog/salesItemDetails.do?id=83612")</f>
        <v>https://www.fabsurplus.com/sdi_catalog/salesItemDetails.do?id=83612</v>
      </c>
      <c r="B889" s="3" t="s">
        <v>3351</v>
      </c>
      <c r="C889" s="3" t="s">
        <v>3335</v>
      </c>
      <c r="D889" s="3" t="s">
        <v>3344</v>
      </c>
      <c r="E889" s="3" t="s">
        <v>3345</v>
      </c>
      <c r="F889" s="3" t="s">
        <v>16</v>
      </c>
      <c r="G889" s="3" t="s">
        <v>26</v>
      </c>
      <c r="H889" s="3" t="s">
        <v>36</v>
      </c>
      <c r="I889" s="3"/>
      <c r="J889" s="3" t="s">
        <v>19</v>
      </c>
      <c r="K889" s="3" t="s">
        <v>20</v>
      </c>
      <c r="L889" s="5" t="s">
        <v>3352</v>
      </c>
    </row>
    <row r="890" customFormat="false" ht="14.9" hidden="false" customHeight="true" outlineLevel="0" collapsed="false">
      <c r="A890" s="2" t="str">
        <f aca="false">HYPERLINK("https://www.fabsurplus.com/sdi_catalog/salesItemDetails.do?id=83632")</f>
        <v>https://www.fabsurplus.com/sdi_catalog/salesItemDetails.do?id=83632</v>
      </c>
      <c r="B890" s="2" t="s">
        <v>3353</v>
      </c>
      <c r="C890" s="2" t="s">
        <v>3335</v>
      </c>
      <c r="D890" s="2" t="s">
        <v>3354</v>
      </c>
      <c r="E890" s="2" t="s">
        <v>3355</v>
      </c>
      <c r="F890" s="2" t="s">
        <v>16</v>
      </c>
      <c r="G890" s="2"/>
      <c r="H890" s="2" t="s">
        <v>27</v>
      </c>
      <c r="I890" s="2"/>
      <c r="J890" s="2" t="s">
        <v>19</v>
      </c>
      <c r="K890" s="2" t="s">
        <v>20</v>
      </c>
      <c r="L890" s="6" t="s">
        <v>3356</v>
      </c>
    </row>
    <row r="891" customFormat="false" ht="14.9" hidden="false" customHeight="true" outlineLevel="0" collapsed="false">
      <c r="A891" s="3" t="str">
        <f aca="false">HYPERLINK("https://www.fabsurplus.com/sdi_catalog/salesItemDetails.do?id=83839")</f>
        <v>https://www.fabsurplus.com/sdi_catalog/salesItemDetails.do?id=83839</v>
      </c>
      <c r="B891" s="3" t="s">
        <v>3357</v>
      </c>
      <c r="C891" s="3" t="s">
        <v>3335</v>
      </c>
      <c r="D891" s="3" t="s">
        <v>3358</v>
      </c>
      <c r="E891" s="3" t="s">
        <v>3359</v>
      </c>
      <c r="F891" s="3" t="s">
        <v>42</v>
      </c>
      <c r="G891" s="3" t="s">
        <v>26</v>
      </c>
      <c r="H891" s="3" t="s">
        <v>346</v>
      </c>
      <c r="I891" s="3"/>
      <c r="J891" s="3" t="s">
        <v>19</v>
      </c>
      <c r="K891" s="3" t="s">
        <v>20</v>
      </c>
      <c r="L891" s="5" t="s">
        <v>3360</v>
      </c>
    </row>
    <row r="892" customFormat="false" ht="14.9" hidden="false" customHeight="true" outlineLevel="0" collapsed="false">
      <c r="A892" s="2" t="str">
        <f aca="false">HYPERLINK("https://www.fabsurplus.com/sdi_catalog/salesItemDetails.do?id=83840")</f>
        <v>https://www.fabsurplus.com/sdi_catalog/salesItemDetails.do?id=83840</v>
      </c>
      <c r="B892" s="2" t="s">
        <v>3361</v>
      </c>
      <c r="C892" s="2" t="s">
        <v>3335</v>
      </c>
      <c r="D892" s="2" t="s">
        <v>3362</v>
      </c>
      <c r="E892" s="2" t="s">
        <v>3363</v>
      </c>
      <c r="F892" s="2" t="s">
        <v>42</v>
      </c>
      <c r="G892" s="2" t="s">
        <v>26</v>
      </c>
      <c r="H892" s="2" t="s">
        <v>346</v>
      </c>
      <c r="I892" s="2"/>
      <c r="J892" s="2" t="s">
        <v>19</v>
      </c>
      <c r="K892" s="2" t="s">
        <v>20</v>
      </c>
      <c r="L892" s="6" t="s">
        <v>3364</v>
      </c>
    </row>
    <row r="893" customFormat="false" ht="14.9" hidden="false" customHeight="true" outlineLevel="0" collapsed="false">
      <c r="A893" s="3" t="str">
        <f aca="false">HYPERLINK("https://www.fabsurplus.com/sdi_catalog/salesItemDetails.do?id=83842")</f>
        <v>https://www.fabsurplus.com/sdi_catalog/salesItemDetails.do?id=83842</v>
      </c>
      <c r="B893" s="3" t="s">
        <v>3365</v>
      </c>
      <c r="C893" s="3" t="s">
        <v>3335</v>
      </c>
      <c r="D893" s="3" t="s">
        <v>3366</v>
      </c>
      <c r="E893" s="3" t="s">
        <v>3367</v>
      </c>
      <c r="F893" s="3" t="s">
        <v>161</v>
      </c>
      <c r="G893" s="3" t="s">
        <v>26</v>
      </c>
      <c r="H893" s="3" t="s">
        <v>346</v>
      </c>
      <c r="I893" s="3"/>
      <c r="J893" s="3" t="s">
        <v>19</v>
      </c>
      <c r="K893" s="3" t="s">
        <v>20</v>
      </c>
      <c r="L893" s="5" t="s">
        <v>3368</v>
      </c>
    </row>
    <row r="894" customFormat="false" ht="14.9" hidden="false" customHeight="true" outlineLevel="0" collapsed="false">
      <c r="A894" s="2" t="str">
        <f aca="false">HYPERLINK("https://www.fabsurplus.com/sdi_catalog/salesItemDetails.do?id=83843")</f>
        <v>https://www.fabsurplus.com/sdi_catalog/salesItemDetails.do?id=83843</v>
      </c>
      <c r="B894" s="2" t="s">
        <v>3369</v>
      </c>
      <c r="C894" s="2" t="s">
        <v>3335</v>
      </c>
      <c r="D894" s="2" t="s">
        <v>3370</v>
      </c>
      <c r="E894" s="2" t="s">
        <v>3371</v>
      </c>
      <c r="F894" s="2" t="s">
        <v>42</v>
      </c>
      <c r="G894" s="2" t="s">
        <v>26</v>
      </c>
      <c r="H894" s="2" t="s">
        <v>27</v>
      </c>
      <c r="I894" s="2"/>
      <c r="J894" s="2" t="s">
        <v>19</v>
      </c>
      <c r="K894" s="2" t="s">
        <v>20</v>
      </c>
      <c r="L894" s="6" t="s">
        <v>3372</v>
      </c>
    </row>
    <row r="895" customFormat="false" ht="14.9" hidden="false" customHeight="true" outlineLevel="0" collapsed="false">
      <c r="A895" s="3" t="str">
        <f aca="false">HYPERLINK("https://www.fabsurplus.com/sdi_catalog/salesItemDetails.do?id=83844")</f>
        <v>https://www.fabsurplus.com/sdi_catalog/salesItemDetails.do?id=83844</v>
      </c>
      <c r="B895" s="3" t="s">
        <v>3373</v>
      </c>
      <c r="C895" s="3" t="s">
        <v>3335</v>
      </c>
      <c r="D895" s="3" t="s">
        <v>3374</v>
      </c>
      <c r="E895" s="3" t="s">
        <v>3375</v>
      </c>
      <c r="F895" s="3" t="s">
        <v>47</v>
      </c>
      <c r="G895" s="3" t="s">
        <v>26</v>
      </c>
      <c r="H895" s="3" t="s">
        <v>346</v>
      </c>
      <c r="I895" s="3"/>
      <c r="J895" s="3" t="s">
        <v>19</v>
      </c>
      <c r="K895" s="3" t="s">
        <v>20</v>
      </c>
      <c r="L895" s="5" t="s">
        <v>3376</v>
      </c>
    </row>
    <row r="896" customFormat="false" ht="14.9" hidden="false" customHeight="true" outlineLevel="0" collapsed="false">
      <c r="A896" s="2" t="str">
        <f aca="false">HYPERLINK("https://www.fabsurplus.com/sdi_catalog/salesItemDetails.do?id=83845")</f>
        <v>https://www.fabsurplus.com/sdi_catalog/salesItemDetails.do?id=83845</v>
      </c>
      <c r="B896" s="2" t="s">
        <v>3377</v>
      </c>
      <c r="C896" s="2" t="s">
        <v>3335</v>
      </c>
      <c r="D896" s="2" t="s">
        <v>3378</v>
      </c>
      <c r="E896" s="2" t="s">
        <v>3359</v>
      </c>
      <c r="F896" s="2" t="s">
        <v>16</v>
      </c>
      <c r="G896" s="2" t="s">
        <v>26</v>
      </c>
      <c r="H896" s="2" t="s">
        <v>27</v>
      </c>
      <c r="I896" s="2"/>
      <c r="J896" s="2" t="s">
        <v>19</v>
      </c>
      <c r="K896" s="2" t="s">
        <v>20</v>
      </c>
      <c r="L896" s="6" t="s">
        <v>3379</v>
      </c>
    </row>
    <row r="897" customFormat="false" ht="14.9" hidden="false" customHeight="true" outlineLevel="0" collapsed="false">
      <c r="A897" s="3" t="str">
        <f aca="false">HYPERLINK("https://www.fabsurplus.com/sdi_catalog/salesItemDetails.do?id=83867")</f>
        <v>https://www.fabsurplus.com/sdi_catalog/salesItemDetails.do?id=83867</v>
      </c>
      <c r="B897" s="3" t="s">
        <v>3380</v>
      </c>
      <c r="C897" s="3" t="s">
        <v>3335</v>
      </c>
      <c r="D897" s="3" t="s">
        <v>3381</v>
      </c>
      <c r="E897" s="3" t="s">
        <v>3382</v>
      </c>
      <c r="F897" s="3" t="s">
        <v>16</v>
      </c>
      <c r="G897" s="3" t="s">
        <v>534</v>
      </c>
      <c r="H897" s="3" t="s">
        <v>18</v>
      </c>
      <c r="I897" s="3"/>
      <c r="J897" s="3" t="s">
        <v>19</v>
      </c>
      <c r="K897" s="3" t="s">
        <v>20</v>
      </c>
      <c r="L897" s="5" t="s">
        <v>3383</v>
      </c>
    </row>
    <row r="898" customFormat="false" ht="14.9" hidden="false" customHeight="true" outlineLevel="0" collapsed="false">
      <c r="A898" s="2" t="str">
        <f aca="false">HYPERLINK("https://www.fabsurplus.com/sdi_catalog/salesItemDetails.do?id=83868")</f>
        <v>https://www.fabsurplus.com/sdi_catalog/salesItemDetails.do?id=83868</v>
      </c>
      <c r="B898" s="2" t="s">
        <v>3384</v>
      </c>
      <c r="C898" s="2" t="s">
        <v>3335</v>
      </c>
      <c r="D898" s="2" t="s">
        <v>3385</v>
      </c>
      <c r="E898" s="2" t="s">
        <v>3386</v>
      </c>
      <c r="F898" s="2" t="s">
        <v>16</v>
      </c>
      <c r="G898" s="2" t="s">
        <v>534</v>
      </c>
      <c r="H898" s="2" t="s">
        <v>18</v>
      </c>
      <c r="I898" s="2"/>
      <c r="J898" s="2" t="s">
        <v>19</v>
      </c>
      <c r="K898" s="2" t="s">
        <v>20</v>
      </c>
      <c r="L898" s="6" t="s">
        <v>3387</v>
      </c>
    </row>
    <row r="899" customFormat="false" ht="14.9" hidden="false" customHeight="true" outlineLevel="0" collapsed="false">
      <c r="A899" s="3" t="str">
        <f aca="false">HYPERLINK("https://www.fabsurplus.com/sdi_catalog/salesItemDetails.do?id=83869")</f>
        <v>https://www.fabsurplus.com/sdi_catalog/salesItemDetails.do?id=83869</v>
      </c>
      <c r="B899" s="3" t="s">
        <v>3388</v>
      </c>
      <c r="C899" s="3" t="s">
        <v>3335</v>
      </c>
      <c r="D899" s="3" t="s">
        <v>3389</v>
      </c>
      <c r="E899" s="3" t="s">
        <v>3390</v>
      </c>
      <c r="F899" s="3" t="s">
        <v>16</v>
      </c>
      <c r="G899" s="3" t="s">
        <v>534</v>
      </c>
      <c r="H899" s="3" t="s">
        <v>18</v>
      </c>
      <c r="I899" s="3"/>
      <c r="J899" s="3" t="s">
        <v>19</v>
      </c>
      <c r="K899" s="3" t="s">
        <v>20</v>
      </c>
      <c r="L899" s="5" t="s">
        <v>3391</v>
      </c>
    </row>
    <row r="900" customFormat="false" ht="14.9" hidden="false" customHeight="true" outlineLevel="0" collapsed="false">
      <c r="A900" s="2" t="str">
        <f aca="false">HYPERLINK("https://www.fabsurplus.com/sdi_catalog/salesItemDetails.do?id=83872")</f>
        <v>https://www.fabsurplus.com/sdi_catalog/salesItemDetails.do?id=83872</v>
      </c>
      <c r="B900" s="2" t="s">
        <v>3392</v>
      </c>
      <c r="C900" s="2" t="s">
        <v>3335</v>
      </c>
      <c r="D900" s="2" t="s">
        <v>3393</v>
      </c>
      <c r="E900" s="2" t="s">
        <v>3394</v>
      </c>
      <c r="F900" s="2" t="s">
        <v>47</v>
      </c>
      <c r="G900" s="2" t="s">
        <v>534</v>
      </c>
      <c r="H900" s="2" t="s">
        <v>27</v>
      </c>
      <c r="I900" s="2"/>
      <c r="J900" s="2" t="s">
        <v>19</v>
      </c>
      <c r="K900" s="2" t="s">
        <v>20</v>
      </c>
      <c r="L900" s="6" t="s">
        <v>3395</v>
      </c>
    </row>
    <row r="901" customFormat="false" ht="14.9" hidden="false" customHeight="true" outlineLevel="0" collapsed="false">
      <c r="A901" s="3" t="str">
        <f aca="false">HYPERLINK("https://www.fabsurplus.com/sdi_catalog/salesItemDetails.do?id=84079")</f>
        <v>https://www.fabsurplus.com/sdi_catalog/salesItemDetails.do?id=84079</v>
      </c>
      <c r="B901" s="3" t="s">
        <v>3396</v>
      </c>
      <c r="C901" s="3" t="s">
        <v>3335</v>
      </c>
      <c r="D901" s="3" t="s">
        <v>3397</v>
      </c>
      <c r="E901" s="3" t="s">
        <v>3398</v>
      </c>
      <c r="F901" s="3" t="s">
        <v>47</v>
      </c>
      <c r="G901" s="3"/>
      <c r="H901" s="3" t="s">
        <v>284</v>
      </c>
      <c r="I901" s="4" t="n">
        <v>34516</v>
      </c>
      <c r="J901" s="3" t="s">
        <v>19</v>
      </c>
      <c r="K901" s="3"/>
      <c r="L901" s="5" t="s">
        <v>3399</v>
      </c>
    </row>
    <row r="902" customFormat="false" ht="14.9" hidden="false" customHeight="true" outlineLevel="0" collapsed="false">
      <c r="A902" s="2" t="str">
        <f aca="false">HYPERLINK("https://www.fabsurplus.com/sdi_catalog/salesItemDetails.do?id=84214")</f>
        <v>https://www.fabsurplus.com/sdi_catalog/salesItemDetails.do?id=84214</v>
      </c>
      <c r="B902" s="2" t="s">
        <v>3400</v>
      </c>
      <c r="C902" s="2" t="s">
        <v>3335</v>
      </c>
      <c r="D902" s="2" t="s">
        <v>3401</v>
      </c>
      <c r="E902" s="2" t="s">
        <v>3402</v>
      </c>
      <c r="F902" s="2" t="s">
        <v>47</v>
      </c>
      <c r="G902" s="2" t="s">
        <v>26</v>
      </c>
      <c r="H902" s="2" t="s">
        <v>36</v>
      </c>
      <c r="I902" s="2"/>
      <c r="J902" s="2" t="s">
        <v>19</v>
      </c>
      <c r="K902" s="2" t="s">
        <v>20</v>
      </c>
      <c r="L902" s="6" t="s">
        <v>3403</v>
      </c>
    </row>
    <row r="903" customFormat="false" ht="14.9" hidden="false" customHeight="true" outlineLevel="0" collapsed="false">
      <c r="A903" s="3" t="str">
        <f aca="false">HYPERLINK("https://www.fabsurplus.com/sdi_catalog/salesItemDetails.do?id=84225")</f>
        <v>https://www.fabsurplus.com/sdi_catalog/salesItemDetails.do?id=84225</v>
      </c>
      <c r="B903" s="3" t="s">
        <v>3404</v>
      </c>
      <c r="C903" s="3" t="s">
        <v>3335</v>
      </c>
      <c r="D903" s="3" t="s">
        <v>3405</v>
      </c>
      <c r="E903" s="3" t="s">
        <v>3406</v>
      </c>
      <c r="F903" s="3" t="s">
        <v>16</v>
      </c>
      <c r="G903" s="3" t="s">
        <v>26</v>
      </c>
      <c r="H903" s="3" t="s">
        <v>284</v>
      </c>
      <c r="I903" s="3"/>
      <c r="J903" s="3" t="s">
        <v>19</v>
      </c>
      <c r="K903" s="3" t="s">
        <v>20</v>
      </c>
      <c r="L903" s="5" t="s">
        <v>3407</v>
      </c>
    </row>
    <row r="904" customFormat="false" ht="14.9" hidden="false" customHeight="true" outlineLevel="0" collapsed="false">
      <c r="A904" s="2" t="str">
        <f aca="false">HYPERLINK("https://www.fabsurplus.com/sdi_catalog/salesItemDetails.do?id=84236")</f>
        <v>https://www.fabsurplus.com/sdi_catalog/salesItemDetails.do?id=84236</v>
      </c>
      <c r="B904" s="2" t="s">
        <v>3408</v>
      </c>
      <c r="C904" s="2" t="s">
        <v>3335</v>
      </c>
      <c r="D904" s="2" t="s">
        <v>3409</v>
      </c>
      <c r="E904" s="2" t="s">
        <v>3410</v>
      </c>
      <c r="F904" s="2" t="s">
        <v>16</v>
      </c>
      <c r="G904" s="2" t="s">
        <v>26</v>
      </c>
      <c r="H904" s="2" t="s">
        <v>36</v>
      </c>
      <c r="I904" s="2"/>
      <c r="J904" s="2" t="s">
        <v>19</v>
      </c>
      <c r="K904" s="2" t="s">
        <v>20</v>
      </c>
      <c r="L904" s="2" t="s">
        <v>3411</v>
      </c>
    </row>
    <row r="905" customFormat="false" ht="14.9" hidden="false" customHeight="true" outlineLevel="0" collapsed="false">
      <c r="A905" s="3" t="str">
        <f aca="false">HYPERLINK("https://www.fabsurplus.com/sdi_catalog/salesItemDetails.do?id=84256")</f>
        <v>https://www.fabsurplus.com/sdi_catalog/salesItemDetails.do?id=84256</v>
      </c>
      <c r="B905" s="3" t="s">
        <v>3412</v>
      </c>
      <c r="C905" s="3" t="s">
        <v>3335</v>
      </c>
      <c r="D905" s="3" t="s">
        <v>3413</v>
      </c>
      <c r="E905" s="3" t="s">
        <v>3414</v>
      </c>
      <c r="F905" s="3" t="s">
        <v>16</v>
      </c>
      <c r="G905" s="3"/>
      <c r="H905" s="3" t="s">
        <v>284</v>
      </c>
      <c r="I905" s="4" t="n">
        <v>34366</v>
      </c>
      <c r="J905" s="3" t="s">
        <v>19</v>
      </c>
      <c r="K905" s="3" t="s">
        <v>20</v>
      </c>
      <c r="L905" s="5" t="s">
        <v>3415</v>
      </c>
    </row>
    <row r="906" customFormat="false" ht="14.9" hidden="false" customHeight="true" outlineLevel="0" collapsed="false">
      <c r="A906" s="2" t="str">
        <f aca="false">HYPERLINK("https://www.fabsurplus.com/sdi_catalog/salesItemDetails.do?id=84259")</f>
        <v>https://www.fabsurplus.com/sdi_catalog/salesItemDetails.do?id=84259</v>
      </c>
      <c r="B906" s="2" t="s">
        <v>3416</v>
      </c>
      <c r="C906" s="2" t="s">
        <v>3335</v>
      </c>
      <c r="D906" s="2" t="s">
        <v>3417</v>
      </c>
      <c r="E906" s="2" t="s">
        <v>2566</v>
      </c>
      <c r="F906" s="2" t="s">
        <v>16</v>
      </c>
      <c r="G906" s="2"/>
      <c r="H906" s="2" t="s">
        <v>284</v>
      </c>
      <c r="I906" s="2"/>
      <c r="J906" s="2" t="s">
        <v>19</v>
      </c>
      <c r="K906" s="2" t="s">
        <v>20</v>
      </c>
      <c r="L906" s="2"/>
    </row>
    <row r="907" customFormat="false" ht="14.9" hidden="false" customHeight="true" outlineLevel="0" collapsed="false">
      <c r="A907" s="3" t="str">
        <f aca="false">HYPERLINK("https://www.fabsurplus.com/sdi_catalog/salesItemDetails.do?id=84262")</f>
        <v>https://www.fabsurplus.com/sdi_catalog/salesItemDetails.do?id=84262</v>
      </c>
      <c r="B907" s="3" t="s">
        <v>3418</v>
      </c>
      <c r="C907" s="3" t="s">
        <v>3335</v>
      </c>
      <c r="D907" s="3" t="s">
        <v>3419</v>
      </c>
      <c r="E907" s="3" t="s">
        <v>2566</v>
      </c>
      <c r="F907" s="3" t="s">
        <v>42</v>
      </c>
      <c r="G907" s="3"/>
      <c r="H907" s="3" t="s">
        <v>36</v>
      </c>
      <c r="I907" s="3"/>
      <c r="J907" s="3" t="s">
        <v>19</v>
      </c>
      <c r="K907" s="3" t="s">
        <v>20</v>
      </c>
      <c r="L907" s="5" t="s">
        <v>3420</v>
      </c>
    </row>
    <row r="908" customFormat="false" ht="14.9" hidden="false" customHeight="true" outlineLevel="0" collapsed="false">
      <c r="A908" s="2" t="str">
        <f aca="false">HYPERLINK("https://www.fabsurplus.com/sdi_catalog/salesItemDetails.do?id=84263")</f>
        <v>https://www.fabsurplus.com/sdi_catalog/salesItemDetails.do?id=84263</v>
      </c>
      <c r="B908" s="2" t="s">
        <v>3421</v>
      </c>
      <c r="C908" s="2" t="s">
        <v>3335</v>
      </c>
      <c r="D908" s="2" t="s">
        <v>3422</v>
      </c>
      <c r="E908" s="2" t="s">
        <v>2566</v>
      </c>
      <c r="F908" s="2" t="s">
        <v>47</v>
      </c>
      <c r="G908" s="2"/>
      <c r="H908" s="2" t="s">
        <v>36</v>
      </c>
      <c r="I908" s="2"/>
      <c r="J908" s="2" t="s">
        <v>19</v>
      </c>
      <c r="K908" s="2" t="s">
        <v>20</v>
      </c>
      <c r="L908" s="6" t="s">
        <v>3423</v>
      </c>
    </row>
    <row r="909" customFormat="false" ht="14.9" hidden="false" customHeight="true" outlineLevel="0" collapsed="false">
      <c r="A909" s="3" t="str">
        <f aca="false">HYPERLINK("https://www.fabsurplus.com/sdi_catalog/salesItemDetails.do?id=84264")</f>
        <v>https://www.fabsurplus.com/sdi_catalog/salesItemDetails.do?id=84264</v>
      </c>
      <c r="B909" s="3" t="s">
        <v>3424</v>
      </c>
      <c r="C909" s="3" t="s">
        <v>3335</v>
      </c>
      <c r="D909" s="3" t="s">
        <v>3417</v>
      </c>
      <c r="E909" s="3" t="s">
        <v>2566</v>
      </c>
      <c r="F909" s="3" t="s">
        <v>16</v>
      </c>
      <c r="G909" s="3"/>
      <c r="H909" s="3" t="s">
        <v>36</v>
      </c>
      <c r="I909" s="3"/>
      <c r="J909" s="3" t="s">
        <v>19</v>
      </c>
      <c r="K909" s="3" t="s">
        <v>20</v>
      </c>
      <c r="L909" s="5" t="s">
        <v>3425</v>
      </c>
    </row>
    <row r="910" customFormat="false" ht="14.9" hidden="false" customHeight="true" outlineLevel="0" collapsed="false">
      <c r="A910" s="2" t="str">
        <f aca="false">HYPERLINK("https://www.fabsurplus.com/sdi_catalog/salesItemDetails.do?id=84267")</f>
        <v>https://www.fabsurplus.com/sdi_catalog/salesItemDetails.do?id=84267</v>
      </c>
      <c r="B910" s="2" t="s">
        <v>3426</v>
      </c>
      <c r="C910" s="2" t="s">
        <v>3335</v>
      </c>
      <c r="D910" s="2" t="s">
        <v>3427</v>
      </c>
      <c r="E910" s="2" t="s">
        <v>2566</v>
      </c>
      <c r="F910" s="2" t="s">
        <v>16</v>
      </c>
      <c r="G910" s="2"/>
      <c r="H910" s="2" t="s">
        <v>27</v>
      </c>
      <c r="I910" s="2"/>
      <c r="J910" s="2" t="s">
        <v>19</v>
      </c>
      <c r="K910" s="2" t="s">
        <v>20</v>
      </c>
      <c r="L910" s="6" t="s">
        <v>3428</v>
      </c>
    </row>
    <row r="911" customFormat="false" ht="14.9" hidden="false" customHeight="true" outlineLevel="0" collapsed="false">
      <c r="A911" s="3" t="str">
        <f aca="false">HYPERLINK("https://www.fabsurplus.com/sdi_catalog/salesItemDetails.do?id=84268")</f>
        <v>https://www.fabsurplus.com/sdi_catalog/salesItemDetails.do?id=84268</v>
      </c>
      <c r="B911" s="3" t="s">
        <v>3429</v>
      </c>
      <c r="C911" s="3" t="s">
        <v>3335</v>
      </c>
      <c r="D911" s="3" t="s">
        <v>3430</v>
      </c>
      <c r="E911" s="3" t="s">
        <v>2566</v>
      </c>
      <c r="F911" s="3" t="s">
        <v>16</v>
      </c>
      <c r="G911" s="3"/>
      <c r="H911" s="3" t="s">
        <v>27</v>
      </c>
      <c r="I911" s="3"/>
      <c r="J911" s="3" t="s">
        <v>19</v>
      </c>
      <c r="K911" s="3" t="s">
        <v>20</v>
      </c>
      <c r="L911" s="5" t="s">
        <v>3431</v>
      </c>
    </row>
    <row r="912" customFormat="false" ht="14.9" hidden="false" customHeight="true" outlineLevel="0" collapsed="false">
      <c r="A912" s="2" t="str">
        <f aca="false">HYPERLINK("https://www.fabsurplus.com/sdi_catalog/salesItemDetails.do?id=84269")</f>
        <v>https://www.fabsurplus.com/sdi_catalog/salesItemDetails.do?id=84269</v>
      </c>
      <c r="B912" s="2" t="s">
        <v>3432</v>
      </c>
      <c r="C912" s="2" t="s">
        <v>3335</v>
      </c>
      <c r="D912" s="2" t="s">
        <v>3433</v>
      </c>
      <c r="E912" s="2" t="s">
        <v>2566</v>
      </c>
      <c r="F912" s="2" t="s">
        <v>16</v>
      </c>
      <c r="G912" s="2"/>
      <c r="H912" s="2" t="s">
        <v>27</v>
      </c>
      <c r="I912" s="2"/>
      <c r="J912" s="2" t="s">
        <v>19</v>
      </c>
      <c r="K912" s="2" t="s">
        <v>20</v>
      </c>
      <c r="L912" s="6" t="s">
        <v>3434</v>
      </c>
    </row>
    <row r="913" customFormat="false" ht="14.9" hidden="false" customHeight="true" outlineLevel="0" collapsed="false">
      <c r="A913" s="3" t="str">
        <f aca="false">HYPERLINK("https://www.fabsurplus.com/sdi_catalog/salesItemDetails.do?id=53268")</f>
        <v>https://www.fabsurplus.com/sdi_catalog/salesItemDetails.do?id=53268</v>
      </c>
      <c r="B913" s="3" t="s">
        <v>3435</v>
      </c>
      <c r="C913" s="3" t="s">
        <v>3436</v>
      </c>
      <c r="D913" s="3" t="s">
        <v>3437</v>
      </c>
      <c r="E913" s="3" t="s">
        <v>3438</v>
      </c>
      <c r="F913" s="3" t="s">
        <v>42</v>
      </c>
      <c r="G913" s="3" t="s">
        <v>26</v>
      </c>
      <c r="H913" s="3" t="s">
        <v>27</v>
      </c>
      <c r="I913" s="4" t="n">
        <v>34485.9166666667</v>
      </c>
      <c r="J913" s="3" t="s">
        <v>19</v>
      </c>
      <c r="K913" s="3" t="s">
        <v>20</v>
      </c>
      <c r="L913" s="5" t="s">
        <v>3439</v>
      </c>
    </row>
    <row r="914" customFormat="false" ht="14.9" hidden="false" customHeight="true" outlineLevel="0" collapsed="false">
      <c r="A914" s="2" t="str">
        <f aca="false">HYPERLINK("https://www.fabsurplus.com/sdi_catalog/salesItemDetails.do?id=83505")</f>
        <v>https://www.fabsurplus.com/sdi_catalog/salesItemDetails.do?id=83505</v>
      </c>
      <c r="B914" s="2" t="s">
        <v>3440</v>
      </c>
      <c r="C914" s="2" t="s">
        <v>3441</v>
      </c>
      <c r="D914" s="2" t="s">
        <v>3172</v>
      </c>
      <c r="E914" s="2" t="s">
        <v>15</v>
      </c>
      <c r="F914" s="2" t="s">
        <v>42</v>
      </c>
      <c r="G914" s="2" t="s">
        <v>3172</v>
      </c>
      <c r="H914" s="2" t="s">
        <v>27</v>
      </c>
      <c r="I914" s="7" t="n">
        <v>34668.9583333333</v>
      </c>
      <c r="J914" s="2" t="s">
        <v>19</v>
      </c>
      <c r="K914" s="2" t="s">
        <v>20</v>
      </c>
      <c r="L914" s="2"/>
    </row>
    <row r="915" customFormat="false" ht="14.9" hidden="false" customHeight="true" outlineLevel="0" collapsed="false">
      <c r="A915" s="3" t="str">
        <f aca="false">HYPERLINK("https://www.fabsurplus.com/sdi_catalog/salesItemDetails.do?id=7689")</f>
        <v>https://www.fabsurplus.com/sdi_catalog/salesItemDetails.do?id=7689</v>
      </c>
      <c r="B915" s="3" t="s">
        <v>3442</v>
      </c>
      <c r="C915" s="3" t="s">
        <v>3443</v>
      </c>
      <c r="D915" s="3" t="s">
        <v>3444</v>
      </c>
      <c r="E915" s="3" t="s">
        <v>3445</v>
      </c>
      <c r="F915" s="3" t="s">
        <v>47</v>
      </c>
      <c r="G915" s="3" t="s">
        <v>3446</v>
      </c>
      <c r="H915" s="3" t="s">
        <v>36</v>
      </c>
      <c r="I915" s="4" t="n">
        <v>33756</v>
      </c>
      <c r="J915" s="3" t="s">
        <v>19</v>
      </c>
      <c r="K915" s="3" t="s">
        <v>20</v>
      </c>
      <c r="L915" s="5" t="s">
        <v>3447</v>
      </c>
    </row>
    <row r="916" customFormat="false" ht="14.9" hidden="false" customHeight="true" outlineLevel="0" collapsed="false">
      <c r="A916" s="2" t="str">
        <f aca="false">HYPERLINK("https://www.fabsurplus.com/sdi_catalog/salesItemDetails.do?id=7690")</f>
        <v>https://www.fabsurplus.com/sdi_catalog/salesItemDetails.do?id=7690</v>
      </c>
      <c r="B916" s="2" t="s">
        <v>3448</v>
      </c>
      <c r="C916" s="2" t="s">
        <v>3443</v>
      </c>
      <c r="D916" s="2" t="s">
        <v>3449</v>
      </c>
      <c r="E916" s="2" t="s">
        <v>3450</v>
      </c>
      <c r="F916" s="2" t="s">
        <v>47</v>
      </c>
      <c r="G916" s="2" t="s">
        <v>3446</v>
      </c>
      <c r="H916" s="2" t="s">
        <v>36</v>
      </c>
      <c r="I916" s="7" t="n">
        <v>33756</v>
      </c>
      <c r="J916" s="2" t="s">
        <v>19</v>
      </c>
      <c r="K916" s="2" t="s">
        <v>20</v>
      </c>
      <c r="L916" s="6" t="s">
        <v>3451</v>
      </c>
    </row>
    <row r="917" customFormat="false" ht="14.9" hidden="false" customHeight="true" outlineLevel="0" collapsed="false">
      <c r="A917" s="3" t="str">
        <f aca="false">HYPERLINK("https://www.fabsurplus.com/sdi_catalog/salesItemDetails.do?id=53037")</f>
        <v>https://www.fabsurplus.com/sdi_catalog/salesItemDetails.do?id=53037</v>
      </c>
      <c r="B917" s="3" t="s">
        <v>3452</v>
      </c>
      <c r="C917" s="3" t="s">
        <v>3443</v>
      </c>
      <c r="D917" s="3"/>
      <c r="E917" s="3" t="s">
        <v>3453</v>
      </c>
      <c r="F917" s="3" t="s">
        <v>16</v>
      </c>
      <c r="G917" s="3" t="s">
        <v>17</v>
      </c>
      <c r="H917" s="3" t="s">
        <v>27</v>
      </c>
      <c r="I917" s="3"/>
      <c r="J917" s="3" t="s">
        <v>19</v>
      </c>
      <c r="K917" s="3" t="s">
        <v>20</v>
      </c>
      <c r="L917" s="3" t="s">
        <v>3454</v>
      </c>
    </row>
    <row r="918" customFormat="false" ht="14.9" hidden="false" customHeight="true" outlineLevel="0" collapsed="false">
      <c r="A918" s="2" t="str">
        <f aca="false">HYPERLINK("https://www.fabsurplus.com/sdi_catalog/salesItemDetails.do?id=53038")</f>
        <v>https://www.fabsurplus.com/sdi_catalog/salesItemDetails.do?id=53038</v>
      </c>
      <c r="B918" s="2" t="s">
        <v>3455</v>
      </c>
      <c r="C918" s="2" t="s">
        <v>3443</v>
      </c>
      <c r="D918" s="2" t="s">
        <v>3456</v>
      </c>
      <c r="E918" s="2" t="s">
        <v>3457</v>
      </c>
      <c r="F918" s="2" t="s">
        <v>16</v>
      </c>
      <c r="G918" s="2" t="s">
        <v>17</v>
      </c>
      <c r="H918" s="2" t="s">
        <v>27</v>
      </c>
      <c r="I918" s="2"/>
      <c r="J918" s="2" t="s">
        <v>19</v>
      </c>
      <c r="K918" s="2" t="s">
        <v>20</v>
      </c>
      <c r="L918" s="2" t="s">
        <v>3458</v>
      </c>
    </row>
    <row r="919" customFormat="false" ht="14.9" hidden="false" customHeight="true" outlineLevel="0" collapsed="false">
      <c r="A919" s="3" t="str">
        <f aca="false">HYPERLINK("https://www.fabsurplus.com/sdi_catalog/salesItemDetails.do?id=53039")</f>
        <v>https://www.fabsurplus.com/sdi_catalog/salesItemDetails.do?id=53039</v>
      </c>
      <c r="B919" s="3" t="s">
        <v>3459</v>
      </c>
      <c r="C919" s="3" t="s">
        <v>3443</v>
      </c>
      <c r="D919" s="3"/>
      <c r="E919" s="3" t="s">
        <v>3460</v>
      </c>
      <c r="F919" s="3" t="s">
        <v>16</v>
      </c>
      <c r="G919" s="3" t="s">
        <v>17</v>
      </c>
      <c r="H919" s="3" t="s">
        <v>27</v>
      </c>
      <c r="I919" s="3"/>
      <c r="J919" s="3" t="s">
        <v>19</v>
      </c>
      <c r="K919" s="3" t="s">
        <v>20</v>
      </c>
      <c r="L919" s="5" t="s">
        <v>3461</v>
      </c>
    </row>
    <row r="920" customFormat="false" ht="14.9" hidden="false" customHeight="true" outlineLevel="0" collapsed="false">
      <c r="A920" s="2" t="str">
        <f aca="false">HYPERLINK("https://www.fabsurplus.com/sdi_catalog/salesItemDetails.do?id=53040")</f>
        <v>https://www.fabsurplus.com/sdi_catalog/salesItemDetails.do?id=53040</v>
      </c>
      <c r="B920" s="2" t="s">
        <v>3462</v>
      </c>
      <c r="C920" s="2" t="s">
        <v>3443</v>
      </c>
      <c r="D920" s="2"/>
      <c r="E920" s="2" t="s">
        <v>3463</v>
      </c>
      <c r="F920" s="2" t="s">
        <v>16</v>
      </c>
      <c r="G920" s="2" t="s">
        <v>17</v>
      </c>
      <c r="H920" s="2" t="s">
        <v>27</v>
      </c>
      <c r="I920" s="2"/>
      <c r="J920" s="2" t="s">
        <v>19</v>
      </c>
      <c r="K920" s="2" t="s">
        <v>20</v>
      </c>
      <c r="L920" s="2" t="s">
        <v>3454</v>
      </c>
    </row>
    <row r="921" customFormat="false" ht="14.9" hidden="false" customHeight="true" outlineLevel="0" collapsed="false">
      <c r="A921" s="3" t="str">
        <f aca="false">HYPERLINK("https://www.fabsurplus.com/sdi_catalog/salesItemDetails.do?id=53043")</f>
        <v>https://www.fabsurplus.com/sdi_catalog/salesItemDetails.do?id=53043</v>
      </c>
      <c r="B921" s="3" t="s">
        <v>3464</v>
      </c>
      <c r="C921" s="3" t="s">
        <v>3443</v>
      </c>
      <c r="D921" s="3"/>
      <c r="E921" s="3" t="s">
        <v>3465</v>
      </c>
      <c r="F921" s="3" t="s">
        <v>16</v>
      </c>
      <c r="G921" s="3" t="s">
        <v>17</v>
      </c>
      <c r="H921" s="3" t="s">
        <v>27</v>
      </c>
      <c r="I921" s="3"/>
      <c r="J921" s="3" t="s">
        <v>19</v>
      </c>
      <c r="K921" s="3" t="s">
        <v>20</v>
      </c>
      <c r="L921" s="3" t="s">
        <v>3454</v>
      </c>
    </row>
    <row r="922" customFormat="false" ht="14.9" hidden="false" customHeight="true" outlineLevel="0" collapsed="false">
      <c r="A922" s="2" t="str">
        <f aca="false">HYPERLINK("https://www.fabsurplus.com/sdi_catalog/salesItemDetails.do?id=84414")</f>
        <v>https://www.fabsurplus.com/sdi_catalog/salesItemDetails.do?id=84414</v>
      </c>
      <c r="B922" s="2" t="s">
        <v>3466</v>
      </c>
      <c r="C922" s="2" t="s">
        <v>3467</v>
      </c>
      <c r="D922" s="2" t="s">
        <v>3468</v>
      </c>
      <c r="E922" s="2" t="s">
        <v>3469</v>
      </c>
      <c r="F922" s="2" t="s">
        <v>42</v>
      </c>
      <c r="G922" s="2" t="s">
        <v>3470</v>
      </c>
      <c r="H922" s="2" t="s">
        <v>36</v>
      </c>
      <c r="I922" s="2"/>
      <c r="J922" s="2" t="s">
        <v>19</v>
      </c>
      <c r="K922" s="2" t="s">
        <v>20</v>
      </c>
      <c r="L922" s="6" t="s">
        <v>3471</v>
      </c>
    </row>
    <row r="923" customFormat="false" ht="14.9" hidden="false" customHeight="true" outlineLevel="0" collapsed="false">
      <c r="A923" s="3" t="str">
        <f aca="false">HYPERLINK("https://www.fabsurplus.com/sdi_catalog/salesItemDetails.do?id=84376")</f>
        <v>https://www.fabsurplus.com/sdi_catalog/salesItemDetails.do?id=84376</v>
      </c>
      <c r="B923" s="3" t="s">
        <v>3472</v>
      </c>
      <c r="C923" s="3" t="s">
        <v>3473</v>
      </c>
      <c r="D923" s="3" t="s">
        <v>3474</v>
      </c>
      <c r="E923" s="3" t="s">
        <v>3475</v>
      </c>
      <c r="F923" s="3" t="s">
        <v>16</v>
      </c>
      <c r="G923" s="3"/>
      <c r="H923" s="3" t="s">
        <v>27</v>
      </c>
      <c r="I923" s="3"/>
      <c r="J923" s="3" t="s">
        <v>19</v>
      </c>
      <c r="K923" s="3" t="s">
        <v>20</v>
      </c>
      <c r="L923" s="5" t="s">
        <v>3476</v>
      </c>
    </row>
    <row r="924" customFormat="false" ht="14.9" hidden="false" customHeight="true" outlineLevel="0" collapsed="false">
      <c r="A924" s="2" t="str">
        <f aca="false">HYPERLINK("https://www.fabsurplus.com/sdi_catalog/salesItemDetails.do?id=84297")</f>
        <v>https://www.fabsurplus.com/sdi_catalog/salesItemDetails.do?id=84297</v>
      </c>
      <c r="B924" s="2" t="s">
        <v>3477</v>
      </c>
      <c r="C924" s="2" t="s">
        <v>3478</v>
      </c>
      <c r="D924" s="2" t="s">
        <v>3479</v>
      </c>
      <c r="E924" s="2" t="s">
        <v>3480</v>
      </c>
      <c r="F924" s="2" t="s">
        <v>16</v>
      </c>
      <c r="G924" s="2" t="s">
        <v>17</v>
      </c>
      <c r="H924" s="2" t="s">
        <v>27</v>
      </c>
      <c r="I924" s="2"/>
      <c r="J924" s="2" t="s">
        <v>19</v>
      </c>
      <c r="K924" s="2" t="s">
        <v>20</v>
      </c>
      <c r="L924" s="6" t="s">
        <v>3481</v>
      </c>
    </row>
    <row r="925" customFormat="false" ht="14.9" hidden="false" customHeight="true" outlineLevel="0" collapsed="false">
      <c r="A925" s="3" t="str">
        <f aca="false">HYPERLINK("https://www.fabsurplus.com/sdi_catalog/salesItemDetails.do?id=84022")</f>
        <v>https://www.fabsurplus.com/sdi_catalog/salesItemDetails.do?id=84022</v>
      </c>
      <c r="B925" s="3" t="s">
        <v>3482</v>
      </c>
      <c r="C925" s="3" t="s">
        <v>3483</v>
      </c>
      <c r="D925" s="3" t="s">
        <v>3484</v>
      </c>
      <c r="E925" s="3" t="s">
        <v>3485</v>
      </c>
      <c r="F925" s="3" t="s">
        <v>16</v>
      </c>
      <c r="G925" s="3" t="s">
        <v>3486</v>
      </c>
      <c r="H925" s="3" t="s">
        <v>36</v>
      </c>
      <c r="I925" s="4" t="n">
        <v>35430.9583333333</v>
      </c>
      <c r="J925" s="3" t="s">
        <v>19</v>
      </c>
      <c r="K925" s="3" t="s">
        <v>20</v>
      </c>
      <c r="L925" s="5" t="s">
        <v>3487</v>
      </c>
    </row>
    <row r="926" customFormat="false" ht="14.9" hidden="false" customHeight="true" outlineLevel="0" collapsed="false">
      <c r="A926" s="2" t="str">
        <f aca="false">HYPERLINK("https://www.fabsurplus.com/sdi_catalog/salesItemDetails.do?id=84023")</f>
        <v>https://www.fabsurplus.com/sdi_catalog/salesItemDetails.do?id=84023</v>
      </c>
      <c r="B926" s="2" t="s">
        <v>3488</v>
      </c>
      <c r="C926" s="2" t="s">
        <v>3483</v>
      </c>
      <c r="D926" s="2" t="s">
        <v>3489</v>
      </c>
      <c r="E926" s="2" t="s">
        <v>3490</v>
      </c>
      <c r="F926" s="2" t="s">
        <v>16</v>
      </c>
      <c r="G926" s="2" t="s">
        <v>3486</v>
      </c>
      <c r="H926" s="2" t="s">
        <v>36</v>
      </c>
      <c r="I926" s="7" t="n">
        <v>35431</v>
      </c>
      <c r="J926" s="2" t="s">
        <v>19</v>
      </c>
      <c r="K926" s="2" t="s">
        <v>20</v>
      </c>
      <c r="L926" s="6" t="s">
        <v>3491</v>
      </c>
    </row>
    <row r="927" customFormat="false" ht="14.9" hidden="false" customHeight="true" outlineLevel="0" collapsed="false">
      <c r="A927" s="3" t="str">
        <f aca="false">HYPERLINK("https://www.fabsurplus.com/sdi_catalog/salesItemDetails.do?id=84380")</f>
        <v>https://www.fabsurplus.com/sdi_catalog/salesItemDetails.do?id=84380</v>
      </c>
      <c r="B927" s="3" t="s">
        <v>3492</v>
      </c>
      <c r="C927" s="3" t="s">
        <v>3493</v>
      </c>
      <c r="D927" s="3" t="s">
        <v>3494</v>
      </c>
      <c r="E927" s="3" t="s">
        <v>3495</v>
      </c>
      <c r="F927" s="3" t="s">
        <v>113</v>
      </c>
      <c r="G927" s="3"/>
      <c r="H927" s="3" t="s">
        <v>18</v>
      </c>
      <c r="I927" s="3"/>
      <c r="J927" s="3" t="s">
        <v>19</v>
      </c>
      <c r="K927" s="3" t="s">
        <v>20</v>
      </c>
      <c r="L927" s="5" t="s">
        <v>3496</v>
      </c>
    </row>
    <row r="928" customFormat="false" ht="14.9" hidden="false" customHeight="true" outlineLevel="0" collapsed="false">
      <c r="A928" s="2" t="str">
        <f aca="false">HYPERLINK("https://www.fabsurplus.com/sdi_catalog/salesItemDetails.do?id=84381")</f>
        <v>https://www.fabsurplus.com/sdi_catalog/salesItemDetails.do?id=84381</v>
      </c>
      <c r="B928" s="2" t="s">
        <v>3497</v>
      </c>
      <c r="C928" s="2" t="s">
        <v>3493</v>
      </c>
      <c r="D928" s="2" t="s">
        <v>3498</v>
      </c>
      <c r="E928" s="2" t="s">
        <v>3499</v>
      </c>
      <c r="F928" s="2" t="s">
        <v>113</v>
      </c>
      <c r="G928" s="2" t="s">
        <v>3500</v>
      </c>
      <c r="H928" s="2" t="s">
        <v>18</v>
      </c>
      <c r="I928" s="2"/>
      <c r="J928" s="2" t="s">
        <v>19</v>
      </c>
      <c r="K928" s="2" t="s">
        <v>20</v>
      </c>
      <c r="L928" s="6" t="s">
        <v>3501</v>
      </c>
    </row>
    <row r="929" customFormat="false" ht="14.9" hidden="false" customHeight="true" outlineLevel="0" collapsed="false">
      <c r="A929" s="3" t="str">
        <f aca="false">HYPERLINK("https://www.fabsurplus.com/sdi_catalog/salesItemDetails.do?id=84382")</f>
        <v>https://www.fabsurplus.com/sdi_catalog/salesItemDetails.do?id=84382</v>
      </c>
      <c r="B929" s="3" t="s">
        <v>3502</v>
      </c>
      <c r="C929" s="3" t="s">
        <v>3493</v>
      </c>
      <c r="D929" s="3" t="s">
        <v>3503</v>
      </c>
      <c r="E929" s="3" t="s">
        <v>3504</v>
      </c>
      <c r="F929" s="3" t="s">
        <v>42</v>
      </c>
      <c r="G929" s="3" t="s">
        <v>3505</v>
      </c>
      <c r="H929" s="3" t="s">
        <v>18</v>
      </c>
      <c r="I929" s="3"/>
      <c r="J929" s="3" t="s">
        <v>19</v>
      </c>
      <c r="K929" s="3" t="s">
        <v>20</v>
      </c>
      <c r="L929" s="5" t="s">
        <v>3506</v>
      </c>
    </row>
    <row r="930" customFormat="false" ht="14.9" hidden="false" customHeight="true" outlineLevel="0" collapsed="false">
      <c r="A930" s="2" t="str">
        <f aca="false">HYPERLINK("https://www.fabsurplus.com/sdi_catalog/salesItemDetails.do?id=84383")</f>
        <v>https://www.fabsurplus.com/sdi_catalog/salesItemDetails.do?id=84383</v>
      </c>
      <c r="B930" s="2" t="s">
        <v>3507</v>
      </c>
      <c r="C930" s="2" t="s">
        <v>3493</v>
      </c>
      <c r="D930" s="2" t="s">
        <v>3508</v>
      </c>
      <c r="E930" s="2" t="s">
        <v>3509</v>
      </c>
      <c r="F930" s="2" t="s">
        <v>47</v>
      </c>
      <c r="G930" s="2" t="s">
        <v>3505</v>
      </c>
      <c r="H930" s="2" t="s">
        <v>18</v>
      </c>
      <c r="I930" s="2"/>
      <c r="J930" s="2" t="s">
        <v>19</v>
      </c>
      <c r="K930" s="2" t="s">
        <v>20</v>
      </c>
      <c r="L930" s="6" t="s">
        <v>3510</v>
      </c>
    </row>
    <row r="931" customFormat="false" ht="14.9" hidden="false" customHeight="true" outlineLevel="0" collapsed="false">
      <c r="A931" s="3" t="str">
        <f aca="false">HYPERLINK("https://www.fabsurplus.com/sdi_catalog/salesItemDetails.do?id=84384")</f>
        <v>https://www.fabsurplus.com/sdi_catalog/salesItemDetails.do?id=84384</v>
      </c>
      <c r="B931" s="3" t="s">
        <v>3511</v>
      </c>
      <c r="C931" s="3" t="s">
        <v>3493</v>
      </c>
      <c r="D931" s="3" t="s">
        <v>3512</v>
      </c>
      <c r="E931" s="3" t="s">
        <v>3499</v>
      </c>
      <c r="F931" s="3" t="s">
        <v>47</v>
      </c>
      <c r="G931" s="3"/>
      <c r="H931" s="3" t="s">
        <v>18</v>
      </c>
      <c r="I931" s="3"/>
      <c r="J931" s="3" t="s">
        <v>19</v>
      </c>
      <c r="K931" s="3" t="s">
        <v>20</v>
      </c>
      <c r="L931" s="5" t="s">
        <v>3513</v>
      </c>
    </row>
    <row r="932" customFormat="false" ht="14.9" hidden="false" customHeight="true" outlineLevel="0" collapsed="false">
      <c r="A932" s="2" t="str">
        <f aca="false">HYPERLINK("https://www.fabsurplus.com/sdi_catalog/salesItemDetails.do?id=84385")</f>
        <v>https://www.fabsurplus.com/sdi_catalog/salesItemDetails.do?id=84385</v>
      </c>
      <c r="B932" s="2" t="s">
        <v>3514</v>
      </c>
      <c r="C932" s="2" t="s">
        <v>3493</v>
      </c>
      <c r="D932" s="2" t="s">
        <v>3515</v>
      </c>
      <c r="E932" s="2" t="s">
        <v>3499</v>
      </c>
      <c r="F932" s="2" t="s">
        <v>16</v>
      </c>
      <c r="G932" s="2"/>
      <c r="H932" s="2" t="s">
        <v>18</v>
      </c>
      <c r="I932" s="2"/>
      <c r="J932" s="2" t="s">
        <v>19</v>
      </c>
      <c r="K932" s="2" t="s">
        <v>20</v>
      </c>
      <c r="L932" s="6" t="s">
        <v>3516</v>
      </c>
    </row>
    <row r="933" customFormat="false" ht="14.9" hidden="false" customHeight="true" outlineLevel="0" collapsed="false">
      <c r="A933" s="3" t="str">
        <f aca="false">HYPERLINK("https://www.fabsurplus.com/sdi_catalog/salesItemDetails.do?id=69782")</f>
        <v>https://www.fabsurplus.com/sdi_catalog/salesItemDetails.do?id=69782</v>
      </c>
      <c r="B933" s="3" t="s">
        <v>3517</v>
      </c>
      <c r="C933" s="3" t="s">
        <v>3518</v>
      </c>
      <c r="D933" s="3" t="s">
        <v>3519</v>
      </c>
      <c r="E933" s="3" t="s">
        <v>3520</v>
      </c>
      <c r="F933" s="3" t="s">
        <v>16</v>
      </c>
      <c r="G933" s="3"/>
      <c r="H933" s="3" t="s">
        <v>27</v>
      </c>
      <c r="I933" s="3"/>
      <c r="J933" s="3" t="s">
        <v>19</v>
      </c>
      <c r="K933" s="3" t="s">
        <v>20</v>
      </c>
      <c r="L933" s="3" t="s">
        <v>3521</v>
      </c>
    </row>
    <row r="934" customFormat="false" ht="14.9" hidden="false" customHeight="true" outlineLevel="0" collapsed="false">
      <c r="A934" s="2" t="str">
        <f aca="false">HYPERLINK("https://www.fabsurplus.com/sdi_catalog/salesItemDetails.do?id=70302")</f>
        <v>https://www.fabsurplus.com/sdi_catalog/salesItemDetails.do?id=70302</v>
      </c>
      <c r="B934" s="2" t="s">
        <v>3522</v>
      </c>
      <c r="C934" s="2" t="s">
        <v>3523</v>
      </c>
      <c r="D934" s="2" t="s">
        <v>3524</v>
      </c>
      <c r="E934" s="2" t="s">
        <v>3525</v>
      </c>
      <c r="F934" s="2" t="s">
        <v>16</v>
      </c>
      <c r="G934" s="2" t="s">
        <v>534</v>
      </c>
      <c r="H934" s="2" t="s">
        <v>346</v>
      </c>
      <c r="I934" s="2"/>
      <c r="J934" s="2" t="s">
        <v>19</v>
      </c>
      <c r="K934" s="2" t="s">
        <v>20</v>
      </c>
      <c r="L934" s="6" t="s">
        <v>3526</v>
      </c>
    </row>
    <row r="935" customFormat="false" ht="14.9" hidden="false" customHeight="true" outlineLevel="0" collapsed="false">
      <c r="A935" s="3" t="str">
        <f aca="false">HYPERLINK("https://www.fabsurplus.com/sdi_catalog/salesItemDetails.do?id=87367")</f>
        <v>https://www.fabsurplus.com/sdi_catalog/salesItemDetails.do?id=87367</v>
      </c>
      <c r="B935" s="3" t="s">
        <v>3527</v>
      </c>
      <c r="C935" s="3" t="s">
        <v>3528</v>
      </c>
      <c r="D935" s="3" t="s">
        <v>3529</v>
      </c>
      <c r="E935" s="3" t="s">
        <v>3530</v>
      </c>
      <c r="F935" s="3" t="s">
        <v>16</v>
      </c>
      <c r="G935" s="3" t="s">
        <v>1702</v>
      </c>
      <c r="H935" s="3" t="s">
        <v>36</v>
      </c>
      <c r="I935" s="3"/>
      <c r="J935" s="3" t="s">
        <v>1703</v>
      </c>
      <c r="K935" s="3" t="s">
        <v>20</v>
      </c>
      <c r="L935" s="5" t="s">
        <v>3531</v>
      </c>
    </row>
    <row r="936" customFormat="false" ht="14.9" hidden="false" customHeight="true" outlineLevel="0" collapsed="false">
      <c r="A936" s="2" t="str">
        <f aca="false">HYPERLINK("https://www.fabsurplus.com/sdi_catalog/salesItemDetails.do?id=72155")</f>
        <v>https://www.fabsurplus.com/sdi_catalog/salesItemDetails.do?id=72155</v>
      </c>
      <c r="B936" s="2" t="s">
        <v>3532</v>
      </c>
      <c r="C936" s="2" t="s">
        <v>3533</v>
      </c>
      <c r="D936" s="2" t="s">
        <v>3534</v>
      </c>
      <c r="E936" s="2" t="s">
        <v>3535</v>
      </c>
      <c r="F936" s="2" t="s">
        <v>16</v>
      </c>
      <c r="G936" s="2" t="s">
        <v>26</v>
      </c>
      <c r="H936" s="2" t="s">
        <v>18</v>
      </c>
      <c r="I936" s="7" t="n">
        <v>37652.9583333333</v>
      </c>
      <c r="J936" s="2" t="s">
        <v>19</v>
      </c>
      <c r="K936" s="2" t="s">
        <v>20</v>
      </c>
      <c r="L936" s="6" t="s">
        <v>3536</v>
      </c>
    </row>
    <row r="937" customFormat="false" ht="14.9" hidden="false" customHeight="true" outlineLevel="0" collapsed="false">
      <c r="A937" s="3" t="str">
        <f aca="false">HYPERLINK("https://www.fabsurplus.com/sdi_catalog/salesItemDetails.do?id=106941")</f>
        <v>https://www.fabsurplus.com/sdi_catalog/salesItemDetails.do?id=106941</v>
      </c>
      <c r="B937" s="3" t="s">
        <v>3537</v>
      </c>
      <c r="C937" s="3" t="s">
        <v>3538</v>
      </c>
      <c r="D937" s="3" t="s">
        <v>3539</v>
      </c>
      <c r="E937" s="3" t="s">
        <v>3540</v>
      </c>
      <c r="F937" s="3" t="s">
        <v>16</v>
      </c>
      <c r="G937" s="3" t="s">
        <v>26</v>
      </c>
      <c r="H937" s="3" t="s">
        <v>27</v>
      </c>
      <c r="I937" s="3"/>
      <c r="J937" s="3" t="s">
        <v>19</v>
      </c>
      <c r="K937" s="3" t="s">
        <v>20</v>
      </c>
      <c r="L937" s="5" t="s">
        <v>3541</v>
      </c>
    </row>
    <row r="938" customFormat="false" ht="14.9" hidden="false" customHeight="true" outlineLevel="0" collapsed="false">
      <c r="A938" s="2" t="str">
        <f aca="false">HYPERLINK("https://www.fabsurplus.com/sdi_catalog/salesItemDetails.do?id=106942")</f>
        <v>https://www.fabsurplus.com/sdi_catalog/salesItemDetails.do?id=106942</v>
      </c>
      <c r="B938" s="2" t="s">
        <v>3542</v>
      </c>
      <c r="C938" s="2" t="s">
        <v>3538</v>
      </c>
      <c r="D938" s="2" t="s">
        <v>3543</v>
      </c>
      <c r="E938" s="2" t="s">
        <v>3544</v>
      </c>
      <c r="F938" s="2" t="s">
        <v>16</v>
      </c>
      <c r="G938" s="2" t="s">
        <v>26</v>
      </c>
      <c r="H938" s="2" t="s">
        <v>27</v>
      </c>
      <c r="I938" s="7" t="n">
        <v>37043</v>
      </c>
      <c r="J938" s="2" t="s">
        <v>19</v>
      </c>
      <c r="K938" s="2" t="s">
        <v>20</v>
      </c>
      <c r="L938" s="6" t="s">
        <v>3541</v>
      </c>
    </row>
    <row r="939" customFormat="false" ht="14.9" hidden="false" customHeight="true" outlineLevel="0" collapsed="false">
      <c r="A939" s="3" t="str">
        <f aca="false">HYPERLINK("https://www.fabsurplus.com/sdi_catalog/salesItemDetails.do?id=106943")</f>
        <v>https://www.fabsurplus.com/sdi_catalog/salesItemDetails.do?id=106943</v>
      </c>
      <c r="B939" s="3" t="s">
        <v>3545</v>
      </c>
      <c r="C939" s="3" t="s">
        <v>3538</v>
      </c>
      <c r="D939" s="3" t="s">
        <v>3546</v>
      </c>
      <c r="E939" s="3" t="s">
        <v>3547</v>
      </c>
      <c r="F939" s="3" t="s">
        <v>16</v>
      </c>
      <c r="G939" s="3" t="s">
        <v>26</v>
      </c>
      <c r="H939" s="3" t="s">
        <v>346</v>
      </c>
      <c r="I939" s="4" t="n">
        <v>37043</v>
      </c>
      <c r="J939" s="3" t="s">
        <v>19</v>
      </c>
      <c r="K939" s="3" t="s">
        <v>20</v>
      </c>
      <c r="L939" s="5" t="s">
        <v>3548</v>
      </c>
    </row>
    <row r="940" customFormat="false" ht="14.9" hidden="false" customHeight="true" outlineLevel="0" collapsed="false">
      <c r="A940" s="2" t="str">
        <f aca="false">HYPERLINK("https://www.fabsurplus.com/sdi_catalog/salesItemDetails.do?id=108979")</f>
        <v>https://www.fabsurplus.com/sdi_catalog/salesItemDetails.do?id=108979</v>
      </c>
      <c r="B940" s="2" t="s">
        <v>3549</v>
      </c>
      <c r="C940" s="2" t="s">
        <v>3538</v>
      </c>
      <c r="D940" s="2" t="s">
        <v>3550</v>
      </c>
      <c r="E940" s="2" t="s">
        <v>3551</v>
      </c>
      <c r="F940" s="2" t="s">
        <v>16</v>
      </c>
      <c r="G940" s="2" t="s">
        <v>26</v>
      </c>
      <c r="H940" s="2" t="s">
        <v>27</v>
      </c>
      <c r="I940" s="2"/>
      <c r="J940" s="2" t="s">
        <v>19</v>
      </c>
      <c r="K940" s="2" t="s">
        <v>20</v>
      </c>
      <c r="L940" s="6" t="s">
        <v>3552</v>
      </c>
    </row>
    <row r="941" customFormat="false" ht="14.9" hidden="false" customHeight="true" outlineLevel="0" collapsed="false">
      <c r="A941" s="3" t="str">
        <f aca="false">HYPERLINK("https://www.fabsurplus.com/sdi_catalog/salesItemDetails.do?id=108980")</f>
        <v>https://www.fabsurplus.com/sdi_catalog/salesItemDetails.do?id=108980</v>
      </c>
      <c r="B941" s="3" t="s">
        <v>3553</v>
      </c>
      <c r="C941" s="3" t="s">
        <v>3538</v>
      </c>
      <c r="D941" s="3" t="s">
        <v>3554</v>
      </c>
      <c r="E941" s="3" t="s">
        <v>3551</v>
      </c>
      <c r="F941" s="3" t="s">
        <v>16</v>
      </c>
      <c r="G941" s="3" t="s">
        <v>26</v>
      </c>
      <c r="H941" s="3" t="s">
        <v>27</v>
      </c>
      <c r="I941" s="3"/>
      <c r="J941" s="3" t="s">
        <v>19</v>
      </c>
      <c r="K941" s="3" t="s">
        <v>20</v>
      </c>
      <c r="L941" s="5" t="s">
        <v>3555</v>
      </c>
    </row>
    <row r="942" customFormat="false" ht="14.9" hidden="false" customHeight="true" outlineLevel="0" collapsed="false">
      <c r="A942" s="2" t="str">
        <f aca="false">HYPERLINK("https://www.fabsurplus.com/sdi_catalog/salesItemDetails.do?id=108982")</f>
        <v>https://www.fabsurplus.com/sdi_catalog/salesItemDetails.do?id=108982</v>
      </c>
      <c r="B942" s="2" t="s">
        <v>3556</v>
      </c>
      <c r="C942" s="2" t="s">
        <v>3538</v>
      </c>
      <c r="D942" s="2" t="s">
        <v>3557</v>
      </c>
      <c r="E942" s="2" t="s">
        <v>3558</v>
      </c>
      <c r="F942" s="2" t="s">
        <v>16</v>
      </c>
      <c r="G942" s="2" t="s">
        <v>26</v>
      </c>
      <c r="H942" s="2" t="s">
        <v>27</v>
      </c>
      <c r="I942" s="7" t="n">
        <v>37043</v>
      </c>
      <c r="J942" s="2" t="s">
        <v>19</v>
      </c>
      <c r="K942" s="2" t="s">
        <v>20</v>
      </c>
      <c r="L942" s="6" t="s">
        <v>3559</v>
      </c>
    </row>
    <row r="943" customFormat="false" ht="14.9" hidden="false" customHeight="true" outlineLevel="0" collapsed="false">
      <c r="A943" s="3" t="str">
        <f aca="false">HYPERLINK("https://www.fabsurplus.com/sdi_catalog/salesItemDetails.do?id=108983")</f>
        <v>https://www.fabsurplus.com/sdi_catalog/salesItemDetails.do?id=108983</v>
      </c>
      <c r="B943" s="3" t="s">
        <v>3560</v>
      </c>
      <c r="C943" s="3" t="s">
        <v>3538</v>
      </c>
      <c r="D943" s="3" t="s">
        <v>3561</v>
      </c>
      <c r="E943" s="3" t="s">
        <v>3562</v>
      </c>
      <c r="F943" s="3" t="s">
        <v>16</v>
      </c>
      <c r="G943" s="3" t="s">
        <v>26</v>
      </c>
      <c r="H943" s="3" t="s">
        <v>27</v>
      </c>
      <c r="I943" s="4" t="n">
        <v>35947</v>
      </c>
      <c r="J943" s="3" t="s">
        <v>19</v>
      </c>
      <c r="K943" s="3" t="s">
        <v>20</v>
      </c>
      <c r="L943" s="5" t="s">
        <v>3563</v>
      </c>
    </row>
    <row r="944" customFormat="false" ht="14.9" hidden="false" customHeight="true" outlineLevel="0" collapsed="false">
      <c r="A944" s="2" t="str">
        <f aca="false">HYPERLINK("https://www.fabsurplus.com/sdi_catalog/salesItemDetails.do?id=108984")</f>
        <v>https://www.fabsurplus.com/sdi_catalog/salesItemDetails.do?id=108984</v>
      </c>
      <c r="B944" s="2" t="s">
        <v>3564</v>
      </c>
      <c r="C944" s="2" t="s">
        <v>3538</v>
      </c>
      <c r="D944" s="2" t="s">
        <v>3565</v>
      </c>
      <c r="E944" s="2" t="s">
        <v>3566</v>
      </c>
      <c r="F944" s="2" t="s">
        <v>16</v>
      </c>
      <c r="G944" s="2" t="s">
        <v>26</v>
      </c>
      <c r="H944" s="2" t="s">
        <v>346</v>
      </c>
      <c r="I944" s="7" t="n">
        <v>37104</v>
      </c>
      <c r="J944" s="2"/>
      <c r="K944" s="2" t="s">
        <v>20</v>
      </c>
      <c r="L944" s="6" t="s">
        <v>3567</v>
      </c>
    </row>
    <row r="945" customFormat="false" ht="14.9" hidden="false" customHeight="true" outlineLevel="0" collapsed="false">
      <c r="A945" s="3" t="str">
        <f aca="false">HYPERLINK("https://www.fabsurplus.com/sdi_catalog/salesItemDetails.do?id=108985")</f>
        <v>https://www.fabsurplus.com/sdi_catalog/salesItemDetails.do?id=108985</v>
      </c>
      <c r="B945" s="3" t="s">
        <v>3568</v>
      </c>
      <c r="C945" s="3" t="s">
        <v>3538</v>
      </c>
      <c r="D945" s="3" t="s">
        <v>3569</v>
      </c>
      <c r="E945" s="3" t="s">
        <v>3570</v>
      </c>
      <c r="F945" s="3" t="s">
        <v>16</v>
      </c>
      <c r="G945" s="3" t="s">
        <v>26</v>
      </c>
      <c r="H945" s="3" t="s">
        <v>36</v>
      </c>
      <c r="I945" s="4" t="n">
        <v>38139</v>
      </c>
      <c r="J945" s="3" t="s">
        <v>19</v>
      </c>
      <c r="K945" s="3" t="s">
        <v>20</v>
      </c>
      <c r="L945" s="5" t="s">
        <v>3571</v>
      </c>
    </row>
    <row r="946" customFormat="false" ht="14.9" hidden="false" customHeight="true" outlineLevel="0" collapsed="false">
      <c r="A946" s="2" t="str">
        <f aca="false">HYPERLINK("https://www.fabsurplus.com/sdi_catalog/salesItemDetails.do?id=108986")</f>
        <v>https://www.fabsurplus.com/sdi_catalog/salesItemDetails.do?id=108986</v>
      </c>
      <c r="B946" s="2" t="s">
        <v>3572</v>
      </c>
      <c r="C946" s="2" t="s">
        <v>3538</v>
      </c>
      <c r="D946" s="2" t="s">
        <v>3573</v>
      </c>
      <c r="E946" s="2" t="s">
        <v>3574</v>
      </c>
      <c r="F946" s="2" t="s">
        <v>16</v>
      </c>
      <c r="G946" s="2" t="s">
        <v>26</v>
      </c>
      <c r="H946" s="2" t="s">
        <v>36</v>
      </c>
      <c r="I946" s="2"/>
      <c r="J946" s="2" t="s">
        <v>19</v>
      </c>
      <c r="K946" s="2" t="s">
        <v>20</v>
      </c>
      <c r="L946" s="6" t="s">
        <v>3575</v>
      </c>
    </row>
    <row r="947" customFormat="false" ht="14.9" hidden="false" customHeight="true" outlineLevel="0" collapsed="false">
      <c r="A947" s="3" t="str">
        <f aca="false">HYPERLINK("https://www.fabsurplus.com/sdi_catalog/salesItemDetails.do?id=83909")</f>
        <v>https://www.fabsurplus.com/sdi_catalog/salesItemDetails.do?id=83909</v>
      </c>
      <c r="B947" s="3" t="s">
        <v>3576</v>
      </c>
      <c r="C947" s="3" t="s">
        <v>3577</v>
      </c>
      <c r="D947" s="3" t="s">
        <v>3578</v>
      </c>
      <c r="E947" s="3" t="s">
        <v>2906</v>
      </c>
      <c r="F947" s="3" t="s">
        <v>239</v>
      </c>
      <c r="G947" s="3"/>
      <c r="H947" s="3" t="s">
        <v>250</v>
      </c>
      <c r="I947" s="3"/>
      <c r="J947" s="3" t="s">
        <v>19</v>
      </c>
      <c r="K947" s="3" t="s">
        <v>20</v>
      </c>
      <c r="L947" s="5" t="s">
        <v>3579</v>
      </c>
    </row>
    <row r="948" customFormat="false" ht="14.9" hidden="false" customHeight="true" outlineLevel="0" collapsed="false">
      <c r="A948" s="2" t="str">
        <f aca="false">HYPERLINK("https://www.fabsurplus.com/sdi_catalog/salesItemDetails.do?id=83910")</f>
        <v>https://www.fabsurplus.com/sdi_catalog/salesItemDetails.do?id=83910</v>
      </c>
      <c r="B948" s="2" t="s">
        <v>3580</v>
      </c>
      <c r="C948" s="2" t="s">
        <v>3577</v>
      </c>
      <c r="D948" s="2" t="s">
        <v>3581</v>
      </c>
      <c r="E948" s="2" t="s">
        <v>3582</v>
      </c>
      <c r="F948" s="2" t="s">
        <v>161</v>
      </c>
      <c r="G948" s="2"/>
      <c r="H948" s="2" t="s">
        <v>250</v>
      </c>
      <c r="I948" s="2"/>
      <c r="J948" s="2" t="s">
        <v>19</v>
      </c>
      <c r="K948" s="2" t="s">
        <v>20</v>
      </c>
      <c r="L948" s="6" t="s">
        <v>3583</v>
      </c>
    </row>
    <row r="949" customFormat="false" ht="14.9" hidden="false" customHeight="true" outlineLevel="0" collapsed="false">
      <c r="A949" s="3" t="str">
        <f aca="false">HYPERLINK("https://www.fabsurplus.com/sdi_catalog/salesItemDetails.do?id=83911")</f>
        <v>https://www.fabsurplus.com/sdi_catalog/salesItemDetails.do?id=83911</v>
      </c>
      <c r="B949" s="3" t="s">
        <v>3584</v>
      </c>
      <c r="C949" s="3" t="s">
        <v>3577</v>
      </c>
      <c r="D949" s="3" t="s">
        <v>3585</v>
      </c>
      <c r="E949" s="3" t="s">
        <v>3582</v>
      </c>
      <c r="F949" s="3" t="s">
        <v>963</v>
      </c>
      <c r="G949" s="3"/>
      <c r="H949" s="3" t="s">
        <v>250</v>
      </c>
      <c r="I949" s="3"/>
      <c r="J949" s="3" t="s">
        <v>19</v>
      </c>
      <c r="K949" s="3" t="s">
        <v>20</v>
      </c>
      <c r="L949" s="5" t="s">
        <v>3586</v>
      </c>
    </row>
    <row r="950" customFormat="false" ht="14.9" hidden="false" customHeight="true" outlineLevel="0" collapsed="false">
      <c r="A950" s="2" t="str">
        <f aca="false">HYPERLINK("https://www.fabsurplus.com/sdi_catalog/salesItemDetails.do?id=83912")</f>
        <v>https://www.fabsurplus.com/sdi_catalog/salesItemDetails.do?id=83912</v>
      </c>
      <c r="B950" s="2" t="s">
        <v>3587</v>
      </c>
      <c r="C950" s="2" t="s">
        <v>3577</v>
      </c>
      <c r="D950" s="2" t="s">
        <v>3588</v>
      </c>
      <c r="E950" s="2" t="s">
        <v>3582</v>
      </c>
      <c r="F950" s="2" t="s">
        <v>239</v>
      </c>
      <c r="G950" s="2"/>
      <c r="H950" s="2" t="s">
        <v>250</v>
      </c>
      <c r="I950" s="2"/>
      <c r="J950" s="2" t="s">
        <v>19</v>
      </c>
      <c r="K950" s="2" t="s">
        <v>20</v>
      </c>
      <c r="L950" s="6" t="s">
        <v>3589</v>
      </c>
    </row>
    <row r="951" customFormat="false" ht="14.9" hidden="false" customHeight="true" outlineLevel="0" collapsed="false">
      <c r="A951" s="3" t="str">
        <f aca="false">HYPERLINK("https://www.fabsurplus.com/sdi_catalog/salesItemDetails.do?id=83913")</f>
        <v>https://www.fabsurplus.com/sdi_catalog/salesItemDetails.do?id=83913</v>
      </c>
      <c r="B951" s="3" t="s">
        <v>3590</v>
      </c>
      <c r="C951" s="3" t="s">
        <v>3577</v>
      </c>
      <c r="D951" s="3" t="s">
        <v>3591</v>
      </c>
      <c r="E951" s="3" t="s">
        <v>3582</v>
      </c>
      <c r="F951" s="3" t="s">
        <v>1761</v>
      </c>
      <c r="G951" s="3"/>
      <c r="H951" s="3" t="s">
        <v>250</v>
      </c>
      <c r="I951" s="3"/>
      <c r="J951" s="3" t="s">
        <v>19</v>
      </c>
      <c r="K951" s="3" t="s">
        <v>20</v>
      </c>
      <c r="L951" s="5" t="s">
        <v>3592</v>
      </c>
    </row>
    <row r="952" customFormat="false" ht="14.9" hidden="false" customHeight="true" outlineLevel="0" collapsed="false">
      <c r="A952" s="2" t="str">
        <f aca="false">HYPERLINK("https://www.fabsurplus.com/sdi_catalog/salesItemDetails.do?id=83915")</f>
        <v>https://www.fabsurplus.com/sdi_catalog/salesItemDetails.do?id=83915</v>
      </c>
      <c r="B952" s="2" t="s">
        <v>3593</v>
      </c>
      <c r="C952" s="2" t="s">
        <v>3577</v>
      </c>
      <c r="D952" s="2" t="s">
        <v>3594</v>
      </c>
      <c r="E952" s="2" t="s">
        <v>3595</v>
      </c>
      <c r="F952" s="2" t="s">
        <v>47</v>
      </c>
      <c r="G952" s="2" t="s">
        <v>3596</v>
      </c>
      <c r="H952" s="2" t="s">
        <v>250</v>
      </c>
      <c r="I952" s="2"/>
      <c r="J952" s="2" t="s">
        <v>19</v>
      </c>
      <c r="K952" s="2" t="s">
        <v>20</v>
      </c>
      <c r="L952" s="6" t="s">
        <v>3597</v>
      </c>
    </row>
    <row r="953" customFormat="false" ht="14.9" hidden="false" customHeight="true" outlineLevel="0" collapsed="false">
      <c r="A953" s="3" t="str">
        <f aca="false">HYPERLINK("https://www.fabsurplus.com/sdi_catalog/salesItemDetails.do?id=83919")</f>
        <v>https://www.fabsurplus.com/sdi_catalog/salesItemDetails.do?id=83919</v>
      </c>
      <c r="B953" s="3" t="s">
        <v>3598</v>
      </c>
      <c r="C953" s="3" t="s">
        <v>3577</v>
      </c>
      <c r="D953" s="3" t="s">
        <v>3599</v>
      </c>
      <c r="E953" s="3" t="s">
        <v>3582</v>
      </c>
      <c r="F953" s="3" t="s">
        <v>126</v>
      </c>
      <c r="G953" s="3"/>
      <c r="H953" s="3" t="s">
        <v>250</v>
      </c>
      <c r="I953" s="3"/>
      <c r="J953" s="3" t="s">
        <v>19</v>
      </c>
      <c r="K953" s="3" t="s">
        <v>20</v>
      </c>
      <c r="L953" s="5" t="s">
        <v>3600</v>
      </c>
    </row>
    <row r="954" customFormat="false" ht="14.9" hidden="false" customHeight="true" outlineLevel="0" collapsed="false">
      <c r="A954" s="2" t="str">
        <f aca="false">HYPERLINK("https://www.fabsurplus.com/sdi_catalog/salesItemDetails.do?id=79890")</f>
        <v>https://www.fabsurplus.com/sdi_catalog/salesItemDetails.do?id=79890</v>
      </c>
      <c r="B954" s="2" t="s">
        <v>3601</v>
      </c>
      <c r="C954" s="2" t="s">
        <v>3602</v>
      </c>
      <c r="D954" s="2" t="s">
        <v>3603</v>
      </c>
      <c r="E954" s="2" t="s">
        <v>3604</v>
      </c>
      <c r="F954" s="2" t="s">
        <v>16</v>
      </c>
      <c r="G954" s="2"/>
      <c r="H954" s="2" t="s">
        <v>27</v>
      </c>
      <c r="I954" s="2"/>
      <c r="J954" s="2" t="s">
        <v>19</v>
      </c>
      <c r="K954" s="2" t="s">
        <v>20</v>
      </c>
      <c r="L954" s="6" t="s">
        <v>3605</v>
      </c>
    </row>
    <row r="955" customFormat="false" ht="14.9" hidden="false" customHeight="true" outlineLevel="0" collapsed="false">
      <c r="A955" s="3" t="str">
        <f aca="false">HYPERLINK("https://www.fabsurplus.com/sdi_catalog/salesItemDetails.do?id=83522")</f>
        <v>https://www.fabsurplus.com/sdi_catalog/salesItemDetails.do?id=83522</v>
      </c>
      <c r="B955" s="3" t="s">
        <v>3606</v>
      </c>
      <c r="C955" s="3" t="s">
        <v>3607</v>
      </c>
      <c r="D955" s="3" t="s">
        <v>3608</v>
      </c>
      <c r="E955" s="3" t="s">
        <v>3609</v>
      </c>
      <c r="F955" s="3" t="s">
        <v>16</v>
      </c>
      <c r="G955" s="3" t="s">
        <v>3610</v>
      </c>
      <c r="H955" s="3" t="s">
        <v>27</v>
      </c>
      <c r="I955" s="3"/>
      <c r="J955" s="3"/>
      <c r="K955" s="3" t="s">
        <v>20</v>
      </c>
      <c r="L955" s="5" t="s">
        <v>3611</v>
      </c>
    </row>
    <row r="956" customFormat="false" ht="14.9" hidden="false" customHeight="true" outlineLevel="0" collapsed="false">
      <c r="A956" s="2" t="str">
        <f aca="false">HYPERLINK("https://www.fabsurplus.com/sdi_catalog/salesItemDetails.do?id=84502")</f>
        <v>https://www.fabsurplus.com/sdi_catalog/salesItemDetails.do?id=84502</v>
      </c>
      <c r="B956" s="2" t="s">
        <v>3612</v>
      </c>
      <c r="C956" s="2" t="s">
        <v>3613</v>
      </c>
      <c r="D956" s="2" t="s">
        <v>3614</v>
      </c>
      <c r="E956" s="2" t="s">
        <v>3615</v>
      </c>
      <c r="F956" s="2" t="s">
        <v>47</v>
      </c>
      <c r="G956" s="2" t="s">
        <v>3616</v>
      </c>
      <c r="H956" s="2" t="s">
        <v>18</v>
      </c>
      <c r="I956" s="2"/>
      <c r="J956" s="2" t="s">
        <v>19</v>
      </c>
      <c r="K956" s="2" t="s">
        <v>20</v>
      </c>
      <c r="L956" s="6" t="s">
        <v>3617</v>
      </c>
    </row>
    <row r="957" customFormat="false" ht="14.9" hidden="false" customHeight="true" outlineLevel="0" collapsed="false">
      <c r="A957" s="3" t="str">
        <f aca="false">HYPERLINK("https://www.fabsurplus.com/sdi_catalog/salesItemDetails.do?id=21135")</f>
        <v>https://www.fabsurplus.com/sdi_catalog/salesItemDetails.do?id=21135</v>
      </c>
      <c r="B957" s="3" t="s">
        <v>3618</v>
      </c>
      <c r="C957" s="3" t="s">
        <v>3619</v>
      </c>
      <c r="D957" s="3" t="s">
        <v>3620</v>
      </c>
      <c r="E957" s="3" t="s">
        <v>3621</v>
      </c>
      <c r="F957" s="3" t="s">
        <v>16</v>
      </c>
      <c r="G957" s="3" t="s">
        <v>534</v>
      </c>
      <c r="H957" s="3" t="s">
        <v>27</v>
      </c>
      <c r="I957" s="3"/>
      <c r="J957" s="3" t="s">
        <v>19</v>
      </c>
      <c r="K957" s="3" t="s">
        <v>20</v>
      </c>
      <c r="L957" s="5" t="s">
        <v>3622</v>
      </c>
    </row>
    <row r="958" customFormat="false" ht="14.9" hidden="false" customHeight="true" outlineLevel="0" collapsed="false">
      <c r="A958" s="2" t="str">
        <f aca="false">HYPERLINK("https://www.fabsurplus.com/sdi_catalog/salesItemDetails.do?id=77089")</f>
        <v>https://www.fabsurplus.com/sdi_catalog/salesItemDetails.do?id=77089</v>
      </c>
      <c r="B958" s="2" t="s">
        <v>3623</v>
      </c>
      <c r="C958" s="2" t="s">
        <v>3619</v>
      </c>
      <c r="D958" s="2" t="s">
        <v>3624</v>
      </c>
      <c r="E958" s="2" t="s">
        <v>3625</v>
      </c>
      <c r="F958" s="2" t="s">
        <v>16</v>
      </c>
      <c r="G958" s="2" t="s">
        <v>26</v>
      </c>
      <c r="H958" s="2" t="s">
        <v>67</v>
      </c>
      <c r="I958" s="2"/>
      <c r="J958" s="2" t="s">
        <v>19</v>
      </c>
      <c r="K958" s="2" t="s">
        <v>20</v>
      </c>
      <c r="L958" s="6" t="s">
        <v>3626</v>
      </c>
    </row>
    <row r="959" customFormat="false" ht="14.9" hidden="false" customHeight="true" outlineLevel="0" collapsed="false">
      <c r="A959" s="3" t="str">
        <f aca="false">HYPERLINK("https://www.fabsurplus.com/sdi_catalog/salesItemDetails.do?id=83832")</f>
        <v>https://www.fabsurplus.com/sdi_catalog/salesItemDetails.do?id=83832</v>
      </c>
      <c r="B959" s="3" t="s">
        <v>3627</v>
      </c>
      <c r="C959" s="3" t="s">
        <v>3628</v>
      </c>
      <c r="D959" s="3" t="s">
        <v>3629</v>
      </c>
      <c r="E959" s="3" t="s">
        <v>3630</v>
      </c>
      <c r="F959" s="3" t="s">
        <v>16</v>
      </c>
      <c r="G959" s="3" t="s">
        <v>534</v>
      </c>
      <c r="H959" s="3" t="s">
        <v>346</v>
      </c>
      <c r="I959" s="3"/>
      <c r="J959" s="3" t="s">
        <v>19</v>
      </c>
      <c r="K959" s="3" t="s">
        <v>20</v>
      </c>
      <c r="L959" s="3" t="s">
        <v>3631</v>
      </c>
    </row>
    <row r="960" customFormat="false" ht="14.9" hidden="false" customHeight="true" outlineLevel="0" collapsed="false">
      <c r="A960" s="2" t="str">
        <f aca="false">HYPERLINK("https://www.fabsurplus.com/sdi_catalog/salesItemDetails.do?id=86253")</f>
        <v>https://www.fabsurplus.com/sdi_catalog/salesItemDetails.do?id=86253</v>
      </c>
      <c r="B960" s="2" t="s">
        <v>3632</v>
      </c>
      <c r="C960" s="2" t="s">
        <v>3619</v>
      </c>
      <c r="D960" s="2" t="s">
        <v>3633</v>
      </c>
      <c r="E960" s="2" t="s">
        <v>3634</v>
      </c>
      <c r="F960" s="2" t="s">
        <v>16</v>
      </c>
      <c r="G960" s="2" t="s">
        <v>3635</v>
      </c>
      <c r="H960" s="2" t="s">
        <v>36</v>
      </c>
      <c r="I960" s="2"/>
      <c r="J960" s="2" t="s">
        <v>19</v>
      </c>
      <c r="K960" s="2" t="s">
        <v>20</v>
      </c>
      <c r="L960" s="6" t="s">
        <v>3636</v>
      </c>
    </row>
    <row r="961" customFormat="false" ht="14.9" hidden="false" customHeight="true" outlineLevel="0" collapsed="false">
      <c r="A961" s="3" t="str">
        <f aca="false">HYPERLINK("https://www.fabsurplus.com/sdi_catalog/salesItemDetails.do?id=83553")</f>
        <v>https://www.fabsurplus.com/sdi_catalog/salesItemDetails.do?id=83553</v>
      </c>
      <c r="B961" s="3" t="s">
        <v>3637</v>
      </c>
      <c r="C961" s="3" t="s">
        <v>3638</v>
      </c>
      <c r="D961" s="3" t="s">
        <v>3639</v>
      </c>
      <c r="E961" s="3" t="s">
        <v>3640</v>
      </c>
      <c r="F961" s="3" t="s">
        <v>16</v>
      </c>
      <c r="G961" s="3" t="s">
        <v>3639</v>
      </c>
      <c r="H961" s="3" t="s">
        <v>36</v>
      </c>
      <c r="I961" s="4" t="n">
        <v>31747</v>
      </c>
      <c r="J961" s="3" t="s">
        <v>19</v>
      </c>
      <c r="K961" s="3" t="s">
        <v>20</v>
      </c>
      <c r="L961" s="3"/>
    </row>
    <row r="962" customFormat="false" ht="14.9" hidden="false" customHeight="true" outlineLevel="0" collapsed="false">
      <c r="A962" s="2" t="str">
        <f aca="false">HYPERLINK("https://www.fabsurplus.com/sdi_catalog/salesItemDetails.do?id=83829")</f>
        <v>https://www.fabsurplus.com/sdi_catalog/salesItemDetails.do?id=83829</v>
      </c>
      <c r="B962" s="2" t="s">
        <v>3641</v>
      </c>
      <c r="C962" s="2" t="s">
        <v>3638</v>
      </c>
      <c r="D962" s="2" t="s">
        <v>3642</v>
      </c>
      <c r="E962" s="2" t="s">
        <v>3643</v>
      </c>
      <c r="F962" s="2" t="s">
        <v>16</v>
      </c>
      <c r="G962" s="2" t="s">
        <v>534</v>
      </c>
      <c r="H962" s="2" t="s">
        <v>27</v>
      </c>
      <c r="I962" s="2"/>
      <c r="J962" s="2" t="s">
        <v>19</v>
      </c>
      <c r="K962" s="2" t="s">
        <v>20</v>
      </c>
      <c r="L962" s="6" t="s">
        <v>3644</v>
      </c>
    </row>
    <row r="963" customFormat="false" ht="14.9" hidden="false" customHeight="true" outlineLevel="0" collapsed="false">
      <c r="A963" s="3" t="str">
        <f aca="false">HYPERLINK("https://www.fabsurplus.com/sdi_catalog/salesItemDetails.do?id=83575")</f>
        <v>https://www.fabsurplus.com/sdi_catalog/salesItemDetails.do?id=83575</v>
      </c>
      <c r="B963" s="3" t="s">
        <v>3645</v>
      </c>
      <c r="C963" s="3" t="s">
        <v>3646</v>
      </c>
      <c r="D963" s="3" t="s">
        <v>3647</v>
      </c>
      <c r="E963" s="3" t="s">
        <v>3648</v>
      </c>
      <c r="F963" s="3" t="s">
        <v>16</v>
      </c>
      <c r="G963" s="3" t="s">
        <v>3649</v>
      </c>
      <c r="H963" s="3" t="s">
        <v>27</v>
      </c>
      <c r="I963" s="4" t="n">
        <v>35156</v>
      </c>
      <c r="J963" s="3" t="s">
        <v>19</v>
      </c>
      <c r="K963" s="3"/>
      <c r="L963" s="5" t="s">
        <v>3650</v>
      </c>
    </row>
    <row r="964" customFormat="false" ht="14.9" hidden="false" customHeight="true" outlineLevel="0" collapsed="false">
      <c r="A964" s="2" t="str">
        <f aca="false">HYPERLINK("https://www.fabsurplus.com/sdi_catalog/salesItemDetails.do?id=83576")</f>
        <v>https://www.fabsurplus.com/sdi_catalog/salesItemDetails.do?id=83576</v>
      </c>
      <c r="B964" s="2" t="s">
        <v>3651</v>
      </c>
      <c r="C964" s="2" t="s">
        <v>3646</v>
      </c>
      <c r="D964" s="2" t="s">
        <v>3652</v>
      </c>
      <c r="E964" s="2" t="s">
        <v>3648</v>
      </c>
      <c r="F964" s="2" t="s">
        <v>16</v>
      </c>
      <c r="G964" s="2" t="s">
        <v>3652</v>
      </c>
      <c r="H964" s="2" t="s">
        <v>36</v>
      </c>
      <c r="I964" s="7" t="n">
        <v>35004</v>
      </c>
      <c r="J964" s="2" t="s">
        <v>19</v>
      </c>
      <c r="K964" s="2" t="s">
        <v>20</v>
      </c>
      <c r="L964" s="6" t="s">
        <v>3653</v>
      </c>
    </row>
    <row r="965" customFormat="false" ht="14.9" hidden="false" customHeight="true" outlineLevel="0" collapsed="false">
      <c r="A965" s="3" t="str">
        <f aca="false">HYPERLINK("https://www.fabsurplus.com/sdi_catalog/salesItemDetails.do?id=78168")</f>
        <v>https://www.fabsurplus.com/sdi_catalog/salesItemDetails.do?id=78168</v>
      </c>
      <c r="B965" s="3" t="s">
        <v>3654</v>
      </c>
      <c r="C965" s="3" t="s">
        <v>3655</v>
      </c>
      <c r="D965" s="3" t="s">
        <v>3656</v>
      </c>
      <c r="E965" s="3" t="s">
        <v>3657</v>
      </c>
      <c r="F965" s="3" t="s">
        <v>16</v>
      </c>
      <c r="G965" s="3" t="s">
        <v>26</v>
      </c>
      <c r="H965" s="3" t="s">
        <v>36</v>
      </c>
      <c r="I965" s="4" t="n">
        <v>36678</v>
      </c>
      <c r="J965" s="3" t="s">
        <v>19</v>
      </c>
      <c r="K965" s="3" t="s">
        <v>20</v>
      </c>
      <c r="L965" s="5" t="s">
        <v>3658</v>
      </c>
    </row>
    <row r="966" customFormat="false" ht="14.9" hidden="false" customHeight="true" outlineLevel="0" collapsed="false">
      <c r="A966" s="2" t="str">
        <f aca="false">HYPERLINK("https://www.fabsurplus.com/sdi_catalog/salesItemDetails.do?id=78361")</f>
        <v>https://www.fabsurplus.com/sdi_catalog/salesItemDetails.do?id=78361</v>
      </c>
      <c r="B966" s="2" t="s">
        <v>3659</v>
      </c>
      <c r="C966" s="2" t="s">
        <v>3655</v>
      </c>
      <c r="D966" s="2" t="s">
        <v>3660</v>
      </c>
      <c r="E966" s="2" t="s">
        <v>3661</v>
      </c>
      <c r="F966" s="2" t="s">
        <v>16</v>
      </c>
      <c r="G966" s="2" t="s">
        <v>3486</v>
      </c>
      <c r="H966" s="2" t="s">
        <v>67</v>
      </c>
      <c r="I966" s="7" t="n">
        <v>35431</v>
      </c>
      <c r="J966" s="2" t="s">
        <v>19</v>
      </c>
      <c r="K966" s="2" t="s">
        <v>20</v>
      </c>
      <c r="L966" s="6" t="s">
        <v>3662</v>
      </c>
    </row>
    <row r="967" customFormat="false" ht="14.9" hidden="false" customHeight="true" outlineLevel="0" collapsed="false">
      <c r="A967" s="3" t="str">
        <f aca="false">HYPERLINK("https://www.fabsurplus.com/sdi_catalog/salesItemDetails.do?id=80215")</f>
        <v>https://www.fabsurplus.com/sdi_catalog/salesItemDetails.do?id=80215</v>
      </c>
      <c r="B967" s="3" t="s">
        <v>3663</v>
      </c>
      <c r="C967" s="3" t="s">
        <v>3655</v>
      </c>
      <c r="D967" s="3" t="s">
        <v>3664</v>
      </c>
      <c r="E967" s="3" t="s">
        <v>3665</v>
      </c>
      <c r="F967" s="3" t="s">
        <v>47</v>
      </c>
      <c r="G967" s="3" t="s">
        <v>26</v>
      </c>
      <c r="H967" s="3" t="s">
        <v>36</v>
      </c>
      <c r="I967" s="3"/>
      <c r="J967" s="3" t="s">
        <v>19</v>
      </c>
      <c r="K967" s="3" t="s">
        <v>20</v>
      </c>
      <c r="L967" s="5" t="s">
        <v>3666</v>
      </c>
    </row>
    <row r="968" customFormat="false" ht="14.9" hidden="false" customHeight="true" outlineLevel="0" collapsed="false">
      <c r="A968" s="2" t="str">
        <f aca="false">HYPERLINK("https://www.fabsurplus.com/sdi_catalog/salesItemDetails.do?id=80216")</f>
        <v>https://www.fabsurplus.com/sdi_catalog/salesItemDetails.do?id=80216</v>
      </c>
      <c r="B968" s="2" t="s">
        <v>3667</v>
      </c>
      <c r="C968" s="2" t="s">
        <v>3655</v>
      </c>
      <c r="D968" s="2" t="s">
        <v>3668</v>
      </c>
      <c r="E968" s="2" t="s">
        <v>3669</v>
      </c>
      <c r="F968" s="2" t="s">
        <v>16</v>
      </c>
      <c r="G968" s="2" t="s">
        <v>26</v>
      </c>
      <c r="H968" s="2" t="s">
        <v>36</v>
      </c>
      <c r="I968" s="2"/>
      <c r="J968" s="2" t="s">
        <v>19</v>
      </c>
      <c r="K968" s="2" t="s">
        <v>20</v>
      </c>
      <c r="L968" s="6" t="s">
        <v>3670</v>
      </c>
    </row>
    <row r="969" customFormat="false" ht="14.9" hidden="false" customHeight="true" outlineLevel="0" collapsed="false">
      <c r="A969" s="3" t="str">
        <f aca="false">HYPERLINK("https://www.fabsurplus.com/sdi_catalog/salesItemDetails.do?id=80217")</f>
        <v>https://www.fabsurplus.com/sdi_catalog/salesItemDetails.do?id=80217</v>
      </c>
      <c r="B969" s="3" t="s">
        <v>3671</v>
      </c>
      <c r="C969" s="3" t="s">
        <v>3655</v>
      </c>
      <c r="D969" s="3" t="s">
        <v>3672</v>
      </c>
      <c r="E969" s="3" t="s">
        <v>3673</v>
      </c>
      <c r="F969" s="3" t="s">
        <v>16</v>
      </c>
      <c r="G969" s="3" t="s">
        <v>26</v>
      </c>
      <c r="H969" s="3" t="s">
        <v>36</v>
      </c>
      <c r="I969" s="3"/>
      <c r="J969" s="3" t="s">
        <v>19</v>
      </c>
      <c r="K969" s="3" t="s">
        <v>20</v>
      </c>
      <c r="L969" s="5" t="s">
        <v>3670</v>
      </c>
    </row>
    <row r="970" customFormat="false" ht="14.9" hidden="false" customHeight="true" outlineLevel="0" collapsed="false">
      <c r="A970" s="2" t="str">
        <f aca="false">HYPERLINK("https://www.fabsurplus.com/sdi_catalog/salesItemDetails.do?id=80218")</f>
        <v>https://www.fabsurplus.com/sdi_catalog/salesItemDetails.do?id=80218</v>
      </c>
      <c r="B970" s="2" t="s">
        <v>3674</v>
      </c>
      <c r="C970" s="2" t="s">
        <v>3655</v>
      </c>
      <c r="D970" s="2" t="s">
        <v>3675</v>
      </c>
      <c r="E970" s="2" t="s">
        <v>3676</v>
      </c>
      <c r="F970" s="2" t="s">
        <v>16</v>
      </c>
      <c r="G970" s="2" t="s">
        <v>26</v>
      </c>
      <c r="H970" s="2" t="s">
        <v>36</v>
      </c>
      <c r="I970" s="2"/>
      <c r="J970" s="2" t="s">
        <v>19</v>
      </c>
      <c r="K970" s="2" t="s">
        <v>20</v>
      </c>
      <c r="L970" s="6" t="s">
        <v>3670</v>
      </c>
    </row>
    <row r="971" customFormat="false" ht="14.9" hidden="false" customHeight="true" outlineLevel="0" collapsed="false">
      <c r="A971" s="3" t="str">
        <f aca="false">HYPERLINK("https://www.fabsurplus.com/sdi_catalog/salesItemDetails.do?id=80219")</f>
        <v>https://www.fabsurplus.com/sdi_catalog/salesItemDetails.do?id=80219</v>
      </c>
      <c r="B971" s="3" t="s">
        <v>3677</v>
      </c>
      <c r="C971" s="3" t="s">
        <v>3655</v>
      </c>
      <c r="D971" s="3" t="s">
        <v>3678</v>
      </c>
      <c r="E971" s="3" t="s">
        <v>3679</v>
      </c>
      <c r="F971" s="3" t="s">
        <v>47</v>
      </c>
      <c r="G971" s="3" t="s">
        <v>26</v>
      </c>
      <c r="H971" s="3" t="s">
        <v>36</v>
      </c>
      <c r="I971" s="3"/>
      <c r="J971" s="3" t="s">
        <v>19</v>
      </c>
      <c r="K971" s="3" t="s">
        <v>20</v>
      </c>
      <c r="L971" s="5" t="s">
        <v>3670</v>
      </c>
    </row>
    <row r="972" customFormat="false" ht="14.9" hidden="false" customHeight="true" outlineLevel="0" collapsed="false">
      <c r="A972" s="2" t="str">
        <f aca="false">HYPERLINK("https://www.fabsurplus.com/sdi_catalog/salesItemDetails.do?id=80220")</f>
        <v>https://www.fabsurplus.com/sdi_catalog/salesItemDetails.do?id=80220</v>
      </c>
      <c r="B972" s="2" t="s">
        <v>3680</v>
      </c>
      <c r="C972" s="2" t="s">
        <v>3655</v>
      </c>
      <c r="D972" s="2" t="s">
        <v>3681</v>
      </c>
      <c r="E972" s="2" t="s">
        <v>3682</v>
      </c>
      <c r="F972" s="2" t="s">
        <v>16</v>
      </c>
      <c r="G972" s="2" t="s">
        <v>26</v>
      </c>
      <c r="H972" s="2" t="s">
        <v>27</v>
      </c>
      <c r="I972" s="2"/>
      <c r="J972" s="2" t="s">
        <v>19</v>
      </c>
      <c r="K972" s="2" t="s">
        <v>20</v>
      </c>
      <c r="L972" s="6" t="s">
        <v>3683</v>
      </c>
    </row>
    <row r="973" customFormat="false" ht="14.9" hidden="false" customHeight="true" outlineLevel="0" collapsed="false">
      <c r="A973" s="3" t="str">
        <f aca="false">HYPERLINK("https://www.fabsurplus.com/sdi_catalog/salesItemDetails.do?id=80221")</f>
        <v>https://www.fabsurplus.com/sdi_catalog/salesItemDetails.do?id=80221</v>
      </c>
      <c r="B973" s="3" t="s">
        <v>3684</v>
      </c>
      <c r="C973" s="3" t="s">
        <v>3655</v>
      </c>
      <c r="D973" s="3" t="s">
        <v>3685</v>
      </c>
      <c r="E973" s="3" t="s">
        <v>3686</v>
      </c>
      <c r="F973" s="3" t="s">
        <v>16</v>
      </c>
      <c r="G973" s="3" t="s">
        <v>26</v>
      </c>
      <c r="H973" s="3" t="s">
        <v>36</v>
      </c>
      <c r="I973" s="3"/>
      <c r="J973" s="3" t="s">
        <v>19</v>
      </c>
      <c r="K973" s="3" t="s">
        <v>20</v>
      </c>
      <c r="L973" s="5" t="s">
        <v>3670</v>
      </c>
    </row>
    <row r="974" customFormat="false" ht="14.9" hidden="false" customHeight="true" outlineLevel="0" collapsed="false">
      <c r="A974" s="2" t="str">
        <f aca="false">HYPERLINK("https://www.fabsurplus.com/sdi_catalog/salesItemDetails.do?id=80222")</f>
        <v>https://www.fabsurplus.com/sdi_catalog/salesItemDetails.do?id=80222</v>
      </c>
      <c r="B974" s="2" t="s">
        <v>3687</v>
      </c>
      <c r="C974" s="2" t="s">
        <v>3655</v>
      </c>
      <c r="D974" s="2" t="s">
        <v>3688</v>
      </c>
      <c r="E974" s="2" t="s">
        <v>3689</v>
      </c>
      <c r="F974" s="2" t="s">
        <v>16</v>
      </c>
      <c r="G974" s="2"/>
      <c r="H974" s="2" t="s">
        <v>36</v>
      </c>
      <c r="I974" s="2"/>
      <c r="J974" s="2" t="s">
        <v>19</v>
      </c>
      <c r="K974" s="2" t="s">
        <v>20</v>
      </c>
      <c r="L974" s="6" t="s">
        <v>3670</v>
      </c>
    </row>
    <row r="975" customFormat="false" ht="14.9" hidden="false" customHeight="true" outlineLevel="0" collapsed="false">
      <c r="A975" s="3" t="str">
        <f aca="false">HYPERLINK("https://www.fabsurplus.com/sdi_catalog/salesItemDetails.do?id=80223")</f>
        <v>https://www.fabsurplus.com/sdi_catalog/salesItemDetails.do?id=80223</v>
      </c>
      <c r="B975" s="3" t="s">
        <v>3690</v>
      </c>
      <c r="C975" s="3" t="s">
        <v>3655</v>
      </c>
      <c r="D975" s="3" t="s">
        <v>3691</v>
      </c>
      <c r="E975" s="3" t="s">
        <v>3692</v>
      </c>
      <c r="F975" s="3" t="s">
        <v>47</v>
      </c>
      <c r="G975" s="3" t="s">
        <v>26</v>
      </c>
      <c r="H975" s="3" t="s">
        <v>36</v>
      </c>
      <c r="I975" s="3"/>
      <c r="J975" s="3" t="s">
        <v>19</v>
      </c>
      <c r="K975" s="3" t="s">
        <v>20</v>
      </c>
      <c r="L975" s="5" t="s">
        <v>3670</v>
      </c>
    </row>
    <row r="976" customFormat="false" ht="14.9" hidden="false" customHeight="true" outlineLevel="0" collapsed="false">
      <c r="A976" s="2" t="str">
        <f aca="false">HYPERLINK("https://www.fabsurplus.com/sdi_catalog/salesItemDetails.do?id=80224")</f>
        <v>https://www.fabsurplus.com/sdi_catalog/salesItemDetails.do?id=80224</v>
      </c>
      <c r="B976" s="2" t="s">
        <v>3693</v>
      </c>
      <c r="C976" s="2" t="s">
        <v>3655</v>
      </c>
      <c r="D976" s="2" t="s">
        <v>3694</v>
      </c>
      <c r="E976" s="2" t="s">
        <v>3695</v>
      </c>
      <c r="F976" s="2" t="s">
        <v>47</v>
      </c>
      <c r="G976" s="2" t="s">
        <v>26</v>
      </c>
      <c r="H976" s="2" t="s">
        <v>36</v>
      </c>
      <c r="I976" s="2"/>
      <c r="J976" s="2" t="s">
        <v>19</v>
      </c>
      <c r="K976" s="2" t="s">
        <v>20</v>
      </c>
      <c r="L976" s="6" t="s">
        <v>3670</v>
      </c>
    </row>
    <row r="977" customFormat="false" ht="14.9" hidden="false" customHeight="true" outlineLevel="0" collapsed="false">
      <c r="A977" s="3" t="str">
        <f aca="false">HYPERLINK("https://www.fabsurplus.com/sdi_catalog/salesItemDetails.do?id=80225")</f>
        <v>https://www.fabsurplus.com/sdi_catalog/salesItemDetails.do?id=80225</v>
      </c>
      <c r="B977" s="3" t="s">
        <v>3696</v>
      </c>
      <c r="C977" s="3" t="s">
        <v>3655</v>
      </c>
      <c r="D977" s="3" t="s">
        <v>3697</v>
      </c>
      <c r="E977" s="3" t="s">
        <v>3698</v>
      </c>
      <c r="F977" s="3" t="s">
        <v>16</v>
      </c>
      <c r="G977" s="3" t="s">
        <v>26</v>
      </c>
      <c r="H977" s="3" t="s">
        <v>27</v>
      </c>
      <c r="I977" s="3"/>
      <c r="J977" s="3" t="s">
        <v>19</v>
      </c>
      <c r="K977" s="3" t="s">
        <v>20</v>
      </c>
      <c r="L977" s="5" t="s">
        <v>3670</v>
      </c>
    </row>
    <row r="978" customFormat="false" ht="14.9" hidden="false" customHeight="true" outlineLevel="0" collapsed="false">
      <c r="A978" s="2" t="str">
        <f aca="false">HYPERLINK("https://www.fabsurplus.com/sdi_catalog/salesItemDetails.do?id=80226")</f>
        <v>https://www.fabsurplus.com/sdi_catalog/salesItemDetails.do?id=80226</v>
      </c>
      <c r="B978" s="2" t="s">
        <v>3699</v>
      </c>
      <c r="C978" s="2" t="s">
        <v>3655</v>
      </c>
      <c r="D978" s="2" t="s">
        <v>3700</v>
      </c>
      <c r="E978" s="2" t="s">
        <v>3701</v>
      </c>
      <c r="F978" s="2" t="s">
        <v>16</v>
      </c>
      <c r="G978" s="2" t="s">
        <v>26</v>
      </c>
      <c r="H978" s="2" t="s">
        <v>36</v>
      </c>
      <c r="I978" s="2"/>
      <c r="J978" s="2" t="s">
        <v>19</v>
      </c>
      <c r="K978" s="2" t="s">
        <v>20</v>
      </c>
      <c r="L978" s="6" t="s">
        <v>3670</v>
      </c>
    </row>
    <row r="979" customFormat="false" ht="14.9" hidden="false" customHeight="true" outlineLevel="0" collapsed="false">
      <c r="A979" s="3" t="str">
        <f aca="false">HYPERLINK("https://www.fabsurplus.com/sdi_catalog/salesItemDetails.do?id=80227")</f>
        <v>https://www.fabsurplus.com/sdi_catalog/salesItemDetails.do?id=80227</v>
      </c>
      <c r="B979" s="3" t="s">
        <v>3702</v>
      </c>
      <c r="C979" s="3" t="s">
        <v>3655</v>
      </c>
      <c r="D979" s="3" t="s">
        <v>3703</v>
      </c>
      <c r="E979" s="3" t="s">
        <v>3704</v>
      </c>
      <c r="F979" s="3" t="s">
        <v>16</v>
      </c>
      <c r="G979" s="3"/>
      <c r="H979" s="3"/>
      <c r="I979" s="3"/>
      <c r="J979" s="3" t="s">
        <v>19</v>
      </c>
      <c r="K979" s="3"/>
      <c r="L979" s="3"/>
    </row>
    <row r="980" customFormat="false" ht="14.9" hidden="false" customHeight="true" outlineLevel="0" collapsed="false">
      <c r="A980" s="2" t="str">
        <f aca="false">HYPERLINK("https://www.fabsurplus.com/sdi_catalog/salesItemDetails.do?id=80321")</f>
        <v>https://www.fabsurplus.com/sdi_catalog/salesItemDetails.do?id=80321</v>
      </c>
      <c r="B980" s="2" t="s">
        <v>3705</v>
      </c>
      <c r="C980" s="2" t="s">
        <v>3655</v>
      </c>
      <c r="D980" s="2" t="s">
        <v>3706</v>
      </c>
      <c r="E980" s="2" t="s">
        <v>3707</v>
      </c>
      <c r="F980" s="2" t="s">
        <v>16</v>
      </c>
      <c r="G980" s="2"/>
      <c r="H980" s="2" t="s">
        <v>27</v>
      </c>
      <c r="I980" s="2"/>
      <c r="J980" s="2" t="s">
        <v>19</v>
      </c>
      <c r="K980" s="2" t="s">
        <v>20</v>
      </c>
      <c r="L980" s="6" t="s">
        <v>3708</v>
      </c>
    </row>
    <row r="981" customFormat="false" ht="14.9" hidden="false" customHeight="true" outlineLevel="0" collapsed="false">
      <c r="A981" s="3" t="str">
        <f aca="false">HYPERLINK("https://www.fabsurplus.com/sdi_catalog/salesItemDetails.do?id=80322")</f>
        <v>https://www.fabsurplus.com/sdi_catalog/salesItemDetails.do?id=80322</v>
      </c>
      <c r="B981" s="3" t="s">
        <v>3709</v>
      </c>
      <c r="C981" s="3" t="s">
        <v>3655</v>
      </c>
      <c r="D981" s="3" t="s">
        <v>3710</v>
      </c>
      <c r="E981" s="3" t="s">
        <v>3711</v>
      </c>
      <c r="F981" s="3" t="s">
        <v>16</v>
      </c>
      <c r="G981" s="3"/>
      <c r="H981" s="3" t="s">
        <v>27</v>
      </c>
      <c r="I981" s="3"/>
      <c r="J981" s="3" t="s">
        <v>19</v>
      </c>
      <c r="K981" s="3" t="s">
        <v>20</v>
      </c>
      <c r="L981" s="5" t="s">
        <v>3712</v>
      </c>
    </row>
    <row r="982" customFormat="false" ht="14.9" hidden="false" customHeight="true" outlineLevel="0" collapsed="false">
      <c r="A982" s="2" t="str">
        <f aca="false">HYPERLINK("https://www.fabsurplus.com/sdi_catalog/salesItemDetails.do?id=80323")</f>
        <v>https://www.fabsurplus.com/sdi_catalog/salesItemDetails.do?id=80323</v>
      </c>
      <c r="B982" s="2" t="s">
        <v>3713</v>
      </c>
      <c r="C982" s="2" t="s">
        <v>3655</v>
      </c>
      <c r="D982" s="2" t="s">
        <v>3714</v>
      </c>
      <c r="E982" s="2" t="s">
        <v>3715</v>
      </c>
      <c r="F982" s="2" t="s">
        <v>16</v>
      </c>
      <c r="G982" s="2" t="s">
        <v>26</v>
      </c>
      <c r="H982" s="2" t="s">
        <v>27</v>
      </c>
      <c r="I982" s="2"/>
      <c r="J982" s="2" t="s">
        <v>19</v>
      </c>
      <c r="K982" s="2" t="s">
        <v>20</v>
      </c>
      <c r="L982" s="6" t="s">
        <v>3716</v>
      </c>
    </row>
    <row r="983" customFormat="false" ht="14.9" hidden="false" customHeight="true" outlineLevel="0" collapsed="false">
      <c r="A983" s="3" t="str">
        <f aca="false">HYPERLINK("https://www.fabsurplus.com/sdi_catalog/salesItemDetails.do?id=80324")</f>
        <v>https://www.fabsurplus.com/sdi_catalog/salesItemDetails.do?id=80324</v>
      </c>
      <c r="B983" s="3" t="s">
        <v>3717</v>
      </c>
      <c r="C983" s="3" t="s">
        <v>3655</v>
      </c>
      <c r="D983" s="3" t="s">
        <v>3718</v>
      </c>
      <c r="E983" s="3" t="s">
        <v>3719</v>
      </c>
      <c r="F983" s="3" t="s">
        <v>16</v>
      </c>
      <c r="G983" s="3" t="s">
        <v>26</v>
      </c>
      <c r="H983" s="3" t="s">
        <v>27</v>
      </c>
      <c r="I983" s="3"/>
      <c r="J983" s="3" t="s">
        <v>19</v>
      </c>
      <c r="K983" s="3" t="s">
        <v>20</v>
      </c>
      <c r="L983" s="5" t="s">
        <v>3716</v>
      </c>
    </row>
    <row r="984" customFormat="false" ht="14.9" hidden="false" customHeight="true" outlineLevel="0" collapsed="false">
      <c r="A984" s="2" t="str">
        <f aca="false">HYPERLINK("https://www.fabsurplus.com/sdi_catalog/salesItemDetails.do?id=80325")</f>
        <v>https://www.fabsurplus.com/sdi_catalog/salesItemDetails.do?id=80325</v>
      </c>
      <c r="B984" s="2" t="s">
        <v>3720</v>
      </c>
      <c r="C984" s="2" t="s">
        <v>3655</v>
      </c>
      <c r="D984" s="2" t="s">
        <v>3721</v>
      </c>
      <c r="E984" s="2" t="s">
        <v>3722</v>
      </c>
      <c r="F984" s="2" t="s">
        <v>47</v>
      </c>
      <c r="G984" s="2"/>
      <c r="H984" s="2" t="s">
        <v>27</v>
      </c>
      <c r="I984" s="2"/>
      <c r="J984" s="2" t="s">
        <v>19</v>
      </c>
      <c r="K984" s="2" t="s">
        <v>20</v>
      </c>
      <c r="L984" s="6" t="s">
        <v>3670</v>
      </c>
    </row>
    <row r="985" customFormat="false" ht="14.9" hidden="false" customHeight="true" outlineLevel="0" collapsed="false">
      <c r="A985" s="3" t="str">
        <f aca="false">HYPERLINK("https://www.fabsurplus.com/sdi_catalog/salesItemDetails.do?id=80326")</f>
        <v>https://www.fabsurplus.com/sdi_catalog/salesItemDetails.do?id=80326</v>
      </c>
      <c r="B985" s="3" t="s">
        <v>3723</v>
      </c>
      <c r="C985" s="3" t="s">
        <v>3655</v>
      </c>
      <c r="D985" s="3" t="s">
        <v>3724</v>
      </c>
      <c r="E985" s="3" t="s">
        <v>3695</v>
      </c>
      <c r="F985" s="3" t="s">
        <v>47</v>
      </c>
      <c r="G985" s="3"/>
      <c r="H985" s="3"/>
      <c r="I985" s="3"/>
      <c r="J985" s="3" t="s">
        <v>19</v>
      </c>
      <c r="K985" s="3"/>
      <c r="L985" s="3"/>
    </row>
    <row r="986" customFormat="false" ht="14.9" hidden="false" customHeight="true" outlineLevel="0" collapsed="false">
      <c r="A986" s="2" t="str">
        <f aca="false">HYPERLINK("https://www.fabsurplus.com/sdi_catalog/salesItemDetails.do?id=80327")</f>
        <v>https://www.fabsurplus.com/sdi_catalog/salesItemDetails.do?id=80327</v>
      </c>
      <c r="B986" s="2" t="s">
        <v>3725</v>
      </c>
      <c r="C986" s="2" t="s">
        <v>3655</v>
      </c>
      <c r="D986" s="2" t="s">
        <v>3726</v>
      </c>
      <c r="E986" s="2" t="s">
        <v>3727</v>
      </c>
      <c r="F986" s="2" t="s">
        <v>16</v>
      </c>
      <c r="G986" s="2" t="s">
        <v>26</v>
      </c>
      <c r="H986" s="2" t="s">
        <v>27</v>
      </c>
      <c r="I986" s="2"/>
      <c r="J986" s="2" t="s">
        <v>19</v>
      </c>
      <c r="K986" s="2" t="s">
        <v>20</v>
      </c>
      <c r="L986" s="6" t="s">
        <v>3728</v>
      </c>
    </row>
    <row r="987" customFormat="false" ht="14.9" hidden="false" customHeight="true" outlineLevel="0" collapsed="false">
      <c r="A987" s="3" t="str">
        <f aca="false">HYPERLINK("https://www.fabsurplus.com/sdi_catalog/salesItemDetails.do?id=80328")</f>
        <v>https://www.fabsurplus.com/sdi_catalog/salesItemDetails.do?id=80328</v>
      </c>
      <c r="B987" s="3" t="s">
        <v>3729</v>
      </c>
      <c r="C987" s="3" t="s">
        <v>3655</v>
      </c>
      <c r="D987" s="3" t="s">
        <v>3730</v>
      </c>
      <c r="E987" s="3" t="s">
        <v>3731</v>
      </c>
      <c r="F987" s="3" t="s">
        <v>16</v>
      </c>
      <c r="G987" s="3"/>
      <c r="H987" s="3" t="s">
        <v>27</v>
      </c>
      <c r="I987" s="3"/>
      <c r="J987" s="3" t="s">
        <v>19</v>
      </c>
      <c r="K987" s="3" t="s">
        <v>20</v>
      </c>
      <c r="L987" s="5" t="s">
        <v>3732</v>
      </c>
    </row>
    <row r="988" customFormat="false" ht="14.9" hidden="false" customHeight="true" outlineLevel="0" collapsed="false">
      <c r="A988" s="2" t="str">
        <f aca="false">HYPERLINK("https://www.fabsurplus.com/sdi_catalog/salesItemDetails.do?id=80329")</f>
        <v>https://www.fabsurplus.com/sdi_catalog/salesItemDetails.do?id=80329</v>
      </c>
      <c r="B988" s="2" t="s">
        <v>3733</v>
      </c>
      <c r="C988" s="2" t="s">
        <v>3655</v>
      </c>
      <c r="D988" s="2" t="s">
        <v>3734</v>
      </c>
      <c r="E988" s="2" t="s">
        <v>3735</v>
      </c>
      <c r="F988" s="2" t="s">
        <v>16</v>
      </c>
      <c r="G988" s="2" t="s">
        <v>26</v>
      </c>
      <c r="H988" s="2" t="s">
        <v>27</v>
      </c>
      <c r="I988" s="2"/>
      <c r="J988" s="2" t="s">
        <v>19</v>
      </c>
      <c r="K988" s="2" t="s">
        <v>20</v>
      </c>
      <c r="L988" s="6" t="s">
        <v>3670</v>
      </c>
    </row>
    <row r="989" customFormat="false" ht="14.9" hidden="false" customHeight="true" outlineLevel="0" collapsed="false">
      <c r="A989" s="3" t="str">
        <f aca="false">HYPERLINK("https://www.fabsurplus.com/sdi_catalog/salesItemDetails.do?id=80330")</f>
        <v>https://www.fabsurplus.com/sdi_catalog/salesItemDetails.do?id=80330</v>
      </c>
      <c r="B989" s="3" t="s">
        <v>3736</v>
      </c>
      <c r="C989" s="3" t="s">
        <v>3655</v>
      </c>
      <c r="D989" s="3" t="s">
        <v>3737</v>
      </c>
      <c r="E989" s="3" t="s">
        <v>3738</v>
      </c>
      <c r="F989" s="3" t="s">
        <v>16</v>
      </c>
      <c r="G989" s="3"/>
      <c r="H989" s="3" t="s">
        <v>27</v>
      </c>
      <c r="I989" s="3"/>
      <c r="J989" s="3" t="s">
        <v>19</v>
      </c>
      <c r="K989" s="3" t="s">
        <v>20</v>
      </c>
      <c r="L989" s="5" t="s">
        <v>3739</v>
      </c>
    </row>
    <row r="990" customFormat="false" ht="14.9" hidden="false" customHeight="true" outlineLevel="0" collapsed="false">
      <c r="A990" s="2" t="str">
        <f aca="false">HYPERLINK("https://www.fabsurplus.com/sdi_catalog/salesItemDetails.do?id=80331")</f>
        <v>https://www.fabsurplus.com/sdi_catalog/salesItemDetails.do?id=80331</v>
      </c>
      <c r="B990" s="2" t="s">
        <v>3740</v>
      </c>
      <c r="C990" s="2" t="s">
        <v>3655</v>
      </c>
      <c r="D990" s="2" t="s">
        <v>3741</v>
      </c>
      <c r="E990" s="2" t="s">
        <v>3742</v>
      </c>
      <c r="F990" s="2" t="s">
        <v>16</v>
      </c>
      <c r="G990" s="2" t="s">
        <v>26</v>
      </c>
      <c r="H990" s="2" t="s">
        <v>27</v>
      </c>
      <c r="I990" s="2"/>
      <c r="J990" s="2" t="s">
        <v>19</v>
      </c>
      <c r="K990" s="2" t="s">
        <v>20</v>
      </c>
      <c r="L990" s="6" t="s">
        <v>3670</v>
      </c>
    </row>
    <row r="991" customFormat="false" ht="14.9" hidden="false" customHeight="true" outlineLevel="0" collapsed="false">
      <c r="A991" s="3" t="str">
        <f aca="false">HYPERLINK("https://www.fabsurplus.com/sdi_catalog/salesItemDetails.do?id=80332")</f>
        <v>https://www.fabsurplus.com/sdi_catalog/salesItemDetails.do?id=80332</v>
      </c>
      <c r="B991" s="3" t="s">
        <v>3743</v>
      </c>
      <c r="C991" s="3" t="s">
        <v>3655</v>
      </c>
      <c r="D991" s="3" t="s">
        <v>3744</v>
      </c>
      <c r="E991" s="3" t="s">
        <v>3745</v>
      </c>
      <c r="F991" s="3" t="s">
        <v>16</v>
      </c>
      <c r="G991" s="3"/>
      <c r="H991" s="3" t="s">
        <v>27</v>
      </c>
      <c r="I991" s="3"/>
      <c r="J991" s="3" t="s">
        <v>19</v>
      </c>
      <c r="K991" s="3" t="s">
        <v>20</v>
      </c>
      <c r="L991" s="5" t="s">
        <v>3746</v>
      </c>
    </row>
    <row r="992" customFormat="false" ht="14.9" hidden="false" customHeight="true" outlineLevel="0" collapsed="false">
      <c r="A992" s="2" t="str">
        <f aca="false">HYPERLINK("https://www.fabsurplus.com/sdi_catalog/salesItemDetails.do?id=81836")</f>
        <v>https://www.fabsurplus.com/sdi_catalog/salesItemDetails.do?id=81836</v>
      </c>
      <c r="B992" s="2" t="s">
        <v>3747</v>
      </c>
      <c r="C992" s="2" t="s">
        <v>3655</v>
      </c>
      <c r="D992" s="2" t="s">
        <v>3748</v>
      </c>
      <c r="E992" s="2" t="s">
        <v>3749</v>
      </c>
      <c r="F992" s="2" t="s">
        <v>16</v>
      </c>
      <c r="G992" s="2"/>
      <c r="H992" s="2" t="s">
        <v>36</v>
      </c>
      <c r="I992" s="7" t="n">
        <v>35521</v>
      </c>
      <c r="J992" s="2" t="s">
        <v>19</v>
      </c>
      <c r="K992" s="2" t="s">
        <v>20</v>
      </c>
      <c r="L992" s="6" t="s">
        <v>3750</v>
      </c>
    </row>
    <row r="993" customFormat="false" ht="14.9" hidden="false" customHeight="true" outlineLevel="0" collapsed="false">
      <c r="A993" s="3" t="str">
        <f aca="false">HYPERLINK("https://www.fabsurplus.com/sdi_catalog/salesItemDetails.do?id=82177")</f>
        <v>https://www.fabsurplus.com/sdi_catalog/salesItemDetails.do?id=82177</v>
      </c>
      <c r="B993" s="3" t="s">
        <v>3751</v>
      </c>
      <c r="C993" s="3" t="s">
        <v>3655</v>
      </c>
      <c r="D993" s="3" t="s">
        <v>3752</v>
      </c>
      <c r="E993" s="3" t="s">
        <v>3753</v>
      </c>
      <c r="F993" s="3" t="s">
        <v>126</v>
      </c>
      <c r="G993" s="3" t="s">
        <v>26</v>
      </c>
      <c r="H993" s="3" t="s">
        <v>27</v>
      </c>
      <c r="I993" s="4" t="n">
        <v>35582</v>
      </c>
      <c r="J993" s="3" t="s">
        <v>19</v>
      </c>
      <c r="K993" s="3" t="s">
        <v>20</v>
      </c>
      <c r="L993" s="5" t="s">
        <v>3754</v>
      </c>
    </row>
    <row r="994" customFormat="false" ht="14.9" hidden="false" customHeight="true" outlineLevel="0" collapsed="false">
      <c r="A994" s="2" t="str">
        <f aca="false">HYPERLINK("https://www.fabsurplus.com/sdi_catalog/salesItemDetails.do?id=82231")</f>
        <v>https://www.fabsurplus.com/sdi_catalog/salesItemDetails.do?id=82231</v>
      </c>
      <c r="B994" s="2" t="s">
        <v>3755</v>
      </c>
      <c r="C994" s="2" t="s">
        <v>3655</v>
      </c>
      <c r="D994" s="2" t="s">
        <v>3756</v>
      </c>
      <c r="E994" s="2" t="s">
        <v>3757</v>
      </c>
      <c r="F994" s="2" t="s">
        <v>16</v>
      </c>
      <c r="G994" s="2"/>
      <c r="H994" s="2" t="s">
        <v>36</v>
      </c>
      <c r="I994" s="7" t="n">
        <v>35612</v>
      </c>
      <c r="J994" s="2" t="s">
        <v>19</v>
      </c>
      <c r="K994" s="2" t="s">
        <v>20</v>
      </c>
      <c r="L994" s="6" t="s">
        <v>3758</v>
      </c>
    </row>
    <row r="995" customFormat="false" ht="14.9" hidden="false" customHeight="true" outlineLevel="0" collapsed="false">
      <c r="A995" s="3" t="str">
        <f aca="false">HYPERLINK("https://www.fabsurplus.com/sdi_catalog/salesItemDetails.do?id=82232")</f>
        <v>https://www.fabsurplus.com/sdi_catalog/salesItemDetails.do?id=82232</v>
      </c>
      <c r="B995" s="3" t="s">
        <v>3759</v>
      </c>
      <c r="C995" s="3" t="s">
        <v>3655</v>
      </c>
      <c r="D995" s="3" t="s">
        <v>3760</v>
      </c>
      <c r="E995" s="3" t="s">
        <v>3757</v>
      </c>
      <c r="F995" s="3" t="s">
        <v>16</v>
      </c>
      <c r="G995" s="3"/>
      <c r="H995" s="3" t="s">
        <v>36</v>
      </c>
      <c r="I995" s="4" t="n">
        <v>35612</v>
      </c>
      <c r="J995" s="3" t="s">
        <v>19</v>
      </c>
      <c r="K995" s="3" t="s">
        <v>20</v>
      </c>
      <c r="L995" s="5" t="s">
        <v>3758</v>
      </c>
    </row>
    <row r="996" customFormat="false" ht="14.9" hidden="false" customHeight="true" outlineLevel="0" collapsed="false">
      <c r="A996" s="2" t="str">
        <f aca="false">HYPERLINK("https://www.fabsurplus.com/sdi_catalog/salesItemDetails.do?id=82925")</f>
        <v>https://www.fabsurplus.com/sdi_catalog/salesItemDetails.do?id=82925</v>
      </c>
      <c r="B996" s="2" t="s">
        <v>3761</v>
      </c>
      <c r="C996" s="2" t="s">
        <v>3655</v>
      </c>
      <c r="D996" s="2" t="s">
        <v>3762</v>
      </c>
      <c r="E996" s="2" t="s">
        <v>3763</v>
      </c>
      <c r="F996" s="2" t="s">
        <v>16</v>
      </c>
      <c r="G996" s="2"/>
      <c r="H996" s="2" t="s">
        <v>27</v>
      </c>
      <c r="I996" s="7" t="n">
        <v>35582</v>
      </c>
      <c r="J996" s="2" t="s">
        <v>19</v>
      </c>
      <c r="K996" s="2" t="s">
        <v>20</v>
      </c>
      <c r="L996" s="6" t="s">
        <v>3764</v>
      </c>
    </row>
    <row r="997" customFormat="false" ht="14.9" hidden="false" customHeight="true" outlineLevel="0" collapsed="false">
      <c r="A997" s="3" t="str">
        <f aca="false">HYPERLINK("https://www.fabsurplus.com/sdi_catalog/salesItemDetails.do?id=83497")</f>
        <v>https://www.fabsurplus.com/sdi_catalog/salesItemDetails.do?id=83497</v>
      </c>
      <c r="B997" s="3" t="s">
        <v>3765</v>
      </c>
      <c r="C997" s="3" t="s">
        <v>3655</v>
      </c>
      <c r="D997" s="3" t="s">
        <v>3766</v>
      </c>
      <c r="E997" s="3" t="s">
        <v>3763</v>
      </c>
      <c r="F997" s="3" t="s">
        <v>16</v>
      </c>
      <c r="G997" s="3" t="s">
        <v>26</v>
      </c>
      <c r="H997" s="3" t="s">
        <v>27</v>
      </c>
      <c r="I997" s="4" t="n">
        <v>35582</v>
      </c>
      <c r="J997" s="3" t="s">
        <v>19</v>
      </c>
      <c r="K997" s="3" t="s">
        <v>20</v>
      </c>
      <c r="L997" s="5" t="s">
        <v>3767</v>
      </c>
    </row>
    <row r="998" customFormat="false" ht="14.9" hidden="false" customHeight="true" outlineLevel="0" collapsed="false">
      <c r="A998" s="2" t="str">
        <f aca="false">HYPERLINK("https://www.fabsurplus.com/sdi_catalog/salesItemDetails.do?id=83561")</f>
        <v>https://www.fabsurplus.com/sdi_catalog/salesItemDetails.do?id=83561</v>
      </c>
      <c r="B998" s="2" t="s">
        <v>3768</v>
      </c>
      <c r="C998" s="2" t="s">
        <v>3655</v>
      </c>
      <c r="D998" s="2" t="s">
        <v>3769</v>
      </c>
      <c r="E998" s="2" t="s">
        <v>3770</v>
      </c>
      <c r="F998" s="2" t="s">
        <v>16</v>
      </c>
      <c r="G998" s="2"/>
      <c r="H998" s="2" t="s">
        <v>27</v>
      </c>
      <c r="I998" s="2"/>
      <c r="J998" s="2" t="s">
        <v>19</v>
      </c>
      <c r="K998" s="2" t="s">
        <v>20</v>
      </c>
      <c r="L998" s="6" t="s">
        <v>3771</v>
      </c>
    </row>
    <row r="999" customFormat="false" ht="14.9" hidden="false" customHeight="true" outlineLevel="0" collapsed="false">
      <c r="A999" s="3" t="str">
        <f aca="false">HYPERLINK("https://www.fabsurplus.com/sdi_catalog/salesItemDetails.do?id=83566")</f>
        <v>https://www.fabsurplus.com/sdi_catalog/salesItemDetails.do?id=83566</v>
      </c>
      <c r="B999" s="3" t="s">
        <v>3772</v>
      </c>
      <c r="C999" s="3" t="s">
        <v>3655</v>
      </c>
      <c r="D999" s="3" t="s">
        <v>3773</v>
      </c>
      <c r="E999" s="3" t="s">
        <v>3774</v>
      </c>
      <c r="F999" s="3" t="s">
        <v>47</v>
      </c>
      <c r="G999" s="3" t="s">
        <v>26</v>
      </c>
      <c r="H999" s="3" t="s">
        <v>27</v>
      </c>
      <c r="I999" s="4" t="n">
        <v>35582</v>
      </c>
      <c r="J999" s="3" t="s">
        <v>19</v>
      </c>
      <c r="K999" s="3" t="s">
        <v>20</v>
      </c>
      <c r="L999" s="5" t="s">
        <v>3775</v>
      </c>
    </row>
    <row r="1000" customFormat="false" ht="14.9" hidden="false" customHeight="true" outlineLevel="0" collapsed="false">
      <c r="A1000" s="2" t="str">
        <f aca="false">HYPERLINK("https://www.fabsurplus.com/sdi_catalog/salesItemDetails.do?id=84840")</f>
        <v>https://www.fabsurplus.com/sdi_catalog/salesItemDetails.do?id=84840</v>
      </c>
      <c r="B1000" s="2" t="s">
        <v>3776</v>
      </c>
      <c r="C1000" s="2" t="s">
        <v>3655</v>
      </c>
      <c r="D1000" s="2" t="s">
        <v>3777</v>
      </c>
      <c r="E1000" s="2" t="s">
        <v>3778</v>
      </c>
      <c r="F1000" s="2" t="s">
        <v>16</v>
      </c>
      <c r="G1000" s="2"/>
      <c r="H1000" s="2" t="s">
        <v>27</v>
      </c>
      <c r="I1000" s="2"/>
      <c r="J1000" s="2" t="s">
        <v>19</v>
      </c>
      <c r="K1000" s="2" t="s">
        <v>20</v>
      </c>
      <c r="L1000" s="6" t="s">
        <v>3779</v>
      </c>
    </row>
    <row r="1001" customFormat="false" ht="14.9" hidden="false" customHeight="true" outlineLevel="0" collapsed="false">
      <c r="A1001" s="3" t="str">
        <f aca="false">HYPERLINK("https://www.fabsurplus.com/sdi_catalog/salesItemDetails.do?id=108987")</f>
        <v>https://www.fabsurplus.com/sdi_catalog/salesItemDetails.do?id=108987</v>
      </c>
      <c r="B1001" s="3" t="s">
        <v>3780</v>
      </c>
      <c r="C1001" s="3" t="s">
        <v>3781</v>
      </c>
      <c r="D1001" s="3" t="s">
        <v>3782</v>
      </c>
      <c r="E1001" s="3" t="s">
        <v>3783</v>
      </c>
      <c r="F1001" s="3" t="s">
        <v>16</v>
      </c>
      <c r="G1001" s="3" t="s">
        <v>26</v>
      </c>
      <c r="H1001" s="3" t="s">
        <v>36</v>
      </c>
      <c r="I1001" s="3"/>
      <c r="J1001" s="3"/>
      <c r="K1001" s="3" t="s">
        <v>20</v>
      </c>
      <c r="L1001" s="5" t="s">
        <v>3784</v>
      </c>
    </row>
    <row r="1002" customFormat="false" ht="14.9" hidden="false" customHeight="true" outlineLevel="0" collapsed="false">
      <c r="A1002" s="2" t="str">
        <f aca="false">HYPERLINK("https://www.fabsurplus.com/sdi_catalog/salesItemDetails.do?id=108988")</f>
        <v>https://www.fabsurplus.com/sdi_catalog/salesItemDetails.do?id=108988</v>
      </c>
      <c r="B1002" s="2" t="s">
        <v>3785</v>
      </c>
      <c r="C1002" s="2" t="s">
        <v>3781</v>
      </c>
      <c r="D1002" s="2" t="s">
        <v>3786</v>
      </c>
      <c r="E1002" s="2" t="s">
        <v>3783</v>
      </c>
      <c r="F1002" s="2" t="s">
        <v>16</v>
      </c>
      <c r="G1002" s="2" t="s">
        <v>26</v>
      </c>
      <c r="H1002" s="2" t="s">
        <v>36</v>
      </c>
      <c r="I1002" s="2"/>
      <c r="J1002" s="2"/>
      <c r="K1002" s="2" t="s">
        <v>20</v>
      </c>
      <c r="L1002" s="6" t="s">
        <v>3787</v>
      </c>
    </row>
    <row r="1003" customFormat="false" ht="14.9" hidden="false" customHeight="true" outlineLevel="0" collapsed="false">
      <c r="A1003" s="3" t="str">
        <f aca="false">HYPERLINK("https://www.fabsurplus.com/sdi_catalog/salesItemDetails.do?id=108990")</f>
        <v>https://www.fabsurplus.com/sdi_catalog/salesItemDetails.do?id=108990</v>
      </c>
      <c r="B1003" s="3" t="s">
        <v>3788</v>
      </c>
      <c r="C1003" s="3" t="s">
        <v>3781</v>
      </c>
      <c r="D1003" s="3" t="s">
        <v>3789</v>
      </c>
      <c r="E1003" s="3" t="s">
        <v>3783</v>
      </c>
      <c r="F1003" s="3" t="s">
        <v>16</v>
      </c>
      <c r="G1003" s="3" t="s">
        <v>26</v>
      </c>
      <c r="H1003" s="3" t="s">
        <v>36</v>
      </c>
      <c r="I1003" s="4" t="n">
        <v>35582</v>
      </c>
      <c r="J1003" s="3"/>
      <c r="K1003" s="3" t="s">
        <v>20</v>
      </c>
      <c r="L1003" s="5" t="s">
        <v>3790</v>
      </c>
    </row>
    <row r="1004" customFormat="false" ht="14.9" hidden="false" customHeight="true" outlineLevel="0" collapsed="false">
      <c r="A1004" s="2" t="str">
        <f aca="false">HYPERLINK("https://www.fabsurplus.com/sdi_catalog/salesItemDetails.do?id=108991")</f>
        <v>https://www.fabsurplus.com/sdi_catalog/salesItemDetails.do?id=108991</v>
      </c>
      <c r="B1004" s="2" t="s">
        <v>3791</v>
      </c>
      <c r="C1004" s="2" t="s">
        <v>3781</v>
      </c>
      <c r="D1004" s="2" t="s">
        <v>3792</v>
      </c>
      <c r="E1004" s="2" t="s">
        <v>3783</v>
      </c>
      <c r="F1004" s="2" t="s">
        <v>16</v>
      </c>
      <c r="G1004" s="2" t="s">
        <v>26</v>
      </c>
      <c r="H1004" s="2" t="s">
        <v>36</v>
      </c>
      <c r="I1004" s="2"/>
      <c r="J1004" s="2"/>
      <c r="K1004" s="2" t="s">
        <v>20</v>
      </c>
      <c r="L1004" s="6" t="s">
        <v>3793</v>
      </c>
    </row>
    <row r="1005" customFormat="false" ht="14.9" hidden="false" customHeight="true" outlineLevel="0" collapsed="false">
      <c r="A1005" s="3" t="str">
        <f aca="false">HYPERLINK("https://www.fabsurplus.com/sdi_catalog/salesItemDetails.do?id=108992")</f>
        <v>https://www.fabsurplus.com/sdi_catalog/salesItemDetails.do?id=108992</v>
      </c>
      <c r="B1005" s="3" t="s">
        <v>3794</v>
      </c>
      <c r="C1005" s="3" t="s">
        <v>3781</v>
      </c>
      <c r="D1005" s="3" t="s">
        <v>3795</v>
      </c>
      <c r="E1005" s="3" t="s">
        <v>3783</v>
      </c>
      <c r="F1005" s="3" t="s">
        <v>16</v>
      </c>
      <c r="G1005" s="3" t="s">
        <v>26</v>
      </c>
      <c r="H1005" s="3" t="s">
        <v>36</v>
      </c>
      <c r="I1005" s="3"/>
      <c r="J1005" s="3"/>
      <c r="K1005" s="3" t="s">
        <v>20</v>
      </c>
      <c r="L1005" s="5" t="s">
        <v>3796</v>
      </c>
    </row>
    <row r="1006" customFormat="false" ht="14.9" hidden="false" customHeight="true" outlineLevel="0" collapsed="false">
      <c r="A1006" s="2" t="str">
        <f aca="false">HYPERLINK("https://www.fabsurplus.com/sdi_catalog/salesItemDetails.do?id=108994")</f>
        <v>https://www.fabsurplus.com/sdi_catalog/salesItemDetails.do?id=108994</v>
      </c>
      <c r="B1006" s="2" t="s">
        <v>3797</v>
      </c>
      <c r="C1006" s="2" t="s">
        <v>3781</v>
      </c>
      <c r="D1006" s="2" t="s">
        <v>3798</v>
      </c>
      <c r="E1006" s="2" t="s">
        <v>3783</v>
      </c>
      <c r="F1006" s="2" t="s">
        <v>16</v>
      </c>
      <c r="G1006" s="2" t="s">
        <v>26</v>
      </c>
      <c r="H1006" s="2" t="s">
        <v>36</v>
      </c>
      <c r="I1006" s="2"/>
      <c r="J1006" s="2"/>
      <c r="K1006" s="2" t="s">
        <v>20</v>
      </c>
      <c r="L1006" s="6" t="s">
        <v>3799</v>
      </c>
    </row>
    <row r="1007" customFormat="false" ht="14.9" hidden="false" customHeight="true" outlineLevel="0" collapsed="false">
      <c r="A1007" s="3" t="str">
        <f aca="false">HYPERLINK("https://www.fabsurplus.com/sdi_catalog/salesItemDetails.do?id=80266")</f>
        <v>https://www.fabsurplus.com/sdi_catalog/salesItemDetails.do?id=80266</v>
      </c>
      <c r="B1007" s="3" t="s">
        <v>3800</v>
      </c>
      <c r="C1007" s="3" t="s">
        <v>3801</v>
      </c>
      <c r="D1007" s="3" t="s">
        <v>3802</v>
      </c>
      <c r="E1007" s="3" t="s">
        <v>3803</v>
      </c>
      <c r="F1007" s="3" t="s">
        <v>42</v>
      </c>
      <c r="G1007" s="3"/>
      <c r="H1007" s="3" t="s">
        <v>18</v>
      </c>
      <c r="I1007" s="3"/>
      <c r="J1007" s="3" t="s">
        <v>19</v>
      </c>
      <c r="K1007" s="3" t="s">
        <v>20</v>
      </c>
      <c r="L1007" s="3" t="s">
        <v>3804</v>
      </c>
    </row>
    <row r="1008" customFormat="false" ht="14.9" hidden="false" customHeight="true" outlineLevel="0" collapsed="false">
      <c r="A1008" s="2" t="str">
        <f aca="false">HYPERLINK("https://www.fabsurplus.com/sdi_catalog/salesItemDetails.do?id=70299")</f>
        <v>https://www.fabsurplus.com/sdi_catalog/salesItemDetails.do?id=70299</v>
      </c>
      <c r="B1008" s="2" t="s">
        <v>3805</v>
      </c>
      <c r="C1008" s="2" t="s">
        <v>3806</v>
      </c>
      <c r="D1008" s="2" t="s">
        <v>3807</v>
      </c>
      <c r="E1008" s="2" t="s">
        <v>3808</v>
      </c>
      <c r="F1008" s="2" t="s">
        <v>42</v>
      </c>
      <c r="G1008" s="2" t="s">
        <v>534</v>
      </c>
      <c r="H1008" s="2" t="s">
        <v>18</v>
      </c>
      <c r="I1008" s="2"/>
      <c r="J1008" s="2" t="s">
        <v>19</v>
      </c>
      <c r="K1008" s="2" t="s">
        <v>20</v>
      </c>
      <c r="L1008" s="6" t="s">
        <v>3809</v>
      </c>
    </row>
    <row r="1009" customFormat="false" ht="14.9" hidden="false" customHeight="true" outlineLevel="0" collapsed="false">
      <c r="A1009" s="3" t="str">
        <f aca="false">HYPERLINK("https://www.fabsurplus.com/sdi_catalog/salesItemDetails.do?id=70303")</f>
        <v>https://www.fabsurplus.com/sdi_catalog/salesItemDetails.do?id=70303</v>
      </c>
      <c r="B1009" s="3" t="s">
        <v>3810</v>
      </c>
      <c r="C1009" s="3" t="s">
        <v>3811</v>
      </c>
      <c r="D1009" s="3" t="s">
        <v>3812</v>
      </c>
      <c r="E1009" s="3" t="s">
        <v>3813</v>
      </c>
      <c r="F1009" s="3" t="s">
        <v>47</v>
      </c>
      <c r="G1009" s="3" t="s">
        <v>534</v>
      </c>
      <c r="H1009" s="3" t="s">
        <v>18</v>
      </c>
      <c r="I1009" s="3"/>
      <c r="J1009" s="3" t="s">
        <v>19</v>
      </c>
      <c r="K1009" s="3" t="s">
        <v>20</v>
      </c>
      <c r="L1009" s="5" t="s">
        <v>3814</v>
      </c>
    </row>
    <row r="1010" customFormat="false" ht="14.9" hidden="false" customHeight="true" outlineLevel="0" collapsed="false">
      <c r="A1010" s="2" t="str">
        <f aca="false">HYPERLINK("https://www.fabsurplus.com/sdi_catalog/salesItemDetails.do?id=84243")</f>
        <v>https://www.fabsurplus.com/sdi_catalog/salesItemDetails.do?id=84243</v>
      </c>
      <c r="B1010" s="2" t="s">
        <v>3815</v>
      </c>
      <c r="C1010" s="2" t="s">
        <v>3811</v>
      </c>
      <c r="D1010" s="2" t="s">
        <v>3816</v>
      </c>
      <c r="E1010" s="2" t="s">
        <v>3817</v>
      </c>
      <c r="F1010" s="2" t="s">
        <v>16</v>
      </c>
      <c r="G1010" s="2"/>
      <c r="H1010" s="2" t="s">
        <v>27</v>
      </c>
      <c r="I1010" s="2"/>
      <c r="J1010" s="2" t="s">
        <v>19</v>
      </c>
      <c r="K1010" s="2" t="s">
        <v>20</v>
      </c>
      <c r="L1010" s="6" t="s">
        <v>3818</v>
      </c>
    </row>
    <row r="1011" customFormat="false" ht="14.9" hidden="false" customHeight="true" outlineLevel="0" collapsed="false">
      <c r="A1011" s="3" t="str">
        <f aca="false">HYPERLINK("https://www.fabsurplus.com/sdi_catalog/salesItemDetails.do?id=84245")</f>
        <v>https://www.fabsurplus.com/sdi_catalog/salesItemDetails.do?id=84245</v>
      </c>
      <c r="B1011" s="3" t="s">
        <v>3819</v>
      </c>
      <c r="C1011" s="3" t="s">
        <v>3811</v>
      </c>
      <c r="D1011" s="3" t="s">
        <v>3820</v>
      </c>
      <c r="E1011" s="3" t="s">
        <v>3821</v>
      </c>
      <c r="F1011" s="3" t="s">
        <v>42</v>
      </c>
      <c r="G1011" s="3" t="s">
        <v>26</v>
      </c>
      <c r="H1011" s="3" t="s">
        <v>346</v>
      </c>
      <c r="I1011" s="3"/>
      <c r="J1011" s="3" t="s">
        <v>19</v>
      </c>
      <c r="K1011" s="3" t="s">
        <v>20</v>
      </c>
      <c r="L1011" s="5" t="s">
        <v>3822</v>
      </c>
    </row>
    <row r="1012" customFormat="false" ht="14.9" hidden="false" customHeight="true" outlineLevel="0" collapsed="false">
      <c r="A1012" s="2" t="str">
        <f aca="false">HYPERLINK("https://www.fabsurplus.com/sdi_catalog/salesItemDetails.do?id=84246")</f>
        <v>https://www.fabsurplus.com/sdi_catalog/salesItemDetails.do?id=84246</v>
      </c>
      <c r="B1012" s="2" t="s">
        <v>3823</v>
      </c>
      <c r="C1012" s="2" t="s">
        <v>3811</v>
      </c>
      <c r="D1012" s="2" t="s">
        <v>3824</v>
      </c>
      <c r="E1012" s="2" t="s">
        <v>3825</v>
      </c>
      <c r="F1012" s="2" t="s">
        <v>16</v>
      </c>
      <c r="G1012" s="2" t="s">
        <v>26</v>
      </c>
      <c r="H1012" s="2" t="s">
        <v>346</v>
      </c>
      <c r="I1012" s="2"/>
      <c r="J1012" s="2" t="s">
        <v>19</v>
      </c>
      <c r="K1012" s="2" t="s">
        <v>20</v>
      </c>
      <c r="L1012" s="6" t="s">
        <v>3826</v>
      </c>
    </row>
    <row r="1013" customFormat="false" ht="14.9" hidden="false" customHeight="true" outlineLevel="0" collapsed="false">
      <c r="A1013" s="3" t="str">
        <f aca="false">HYPERLINK("https://www.fabsurplus.com/sdi_catalog/salesItemDetails.do?id=84247")</f>
        <v>https://www.fabsurplus.com/sdi_catalog/salesItemDetails.do?id=84247</v>
      </c>
      <c r="B1013" s="3" t="s">
        <v>3827</v>
      </c>
      <c r="C1013" s="3" t="s">
        <v>3811</v>
      </c>
      <c r="D1013" s="3" t="s">
        <v>3828</v>
      </c>
      <c r="E1013" s="3" t="s">
        <v>3821</v>
      </c>
      <c r="F1013" s="3" t="s">
        <v>47</v>
      </c>
      <c r="G1013" s="3" t="s">
        <v>26</v>
      </c>
      <c r="H1013" s="3" t="s">
        <v>346</v>
      </c>
      <c r="I1013" s="3"/>
      <c r="J1013" s="3" t="s">
        <v>19</v>
      </c>
      <c r="K1013" s="3" t="s">
        <v>20</v>
      </c>
      <c r="L1013" s="5" t="s">
        <v>3829</v>
      </c>
    </row>
    <row r="1014" customFormat="false" ht="14.9" hidden="false" customHeight="true" outlineLevel="0" collapsed="false">
      <c r="A1014" s="2" t="str">
        <f aca="false">HYPERLINK("https://www.fabsurplus.com/sdi_catalog/salesItemDetails.do?id=84248")</f>
        <v>https://www.fabsurplus.com/sdi_catalog/salesItemDetails.do?id=84248</v>
      </c>
      <c r="B1014" s="2" t="s">
        <v>3830</v>
      </c>
      <c r="C1014" s="2" t="s">
        <v>3811</v>
      </c>
      <c r="D1014" s="2" t="s">
        <v>3831</v>
      </c>
      <c r="E1014" s="2" t="s">
        <v>3821</v>
      </c>
      <c r="F1014" s="2" t="s">
        <v>16</v>
      </c>
      <c r="G1014" s="2" t="s">
        <v>26</v>
      </c>
      <c r="H1014" s="2" t="s">
        <v>27</v>
      </c>
      <c r="I1014" s="2"/>
      <c r="J1014" s="2" t="s">
        <v>19</v>
      </c>
      <c r="K1014" s="2" t="s">
        <v>20</v>
      </c>
      <c r="L1014" s="6" t="s">
        <v>3832</v>
      </c>
    </row>
    <row r="1015" customFormat="false" ht="14.9" hidden="false" customHeight="true" outlineLevel="0" collapsed="false">
      <c r="A1015" s="3" t="str">
        <f aca="false">HYPERLINK("https://www.fabsurplus.com/sdi_catalog/salesItemDetails.do?id=84249")</f>
        <v>https://www.fabsurplus.com/sdi_catalog/salesItemDetails.do?id=84249</v>
      </c>
      <c r="B1015" s="3" t="s">
        <v>3833</v>
      </c>
      <c r="C1015" s="3" t="s">
        <v>3811</v>
      </c>
      <c r="D1015" s="3" t="s">
        <v>3834</v>
      </c>
      <c r="E1015" s="3" t="s">
        <v>3821</v>
      </c>
      <c r="F1015" s="3" t="s">
        <v>16</v>
      </c>
      <c r="G1015" s="3" t="s">
        <v>26</v>
      </c>
      <c r="H1015" s="3" t="s">
        <v>346</v>
      </c>
      <c r="I1015" s="3"/>
      <c r="J1015" s="3" t="s">
        <v>19</v>
      </c>
      <c r="K1015" s="3" t="s">
        <v>20</v>
      </c>
      <c r="L1015" s="5" t="s">
        <v>3835</v>
      </c>
    </row>
    <row r="1016" customFormat="false" ht="14.9" hidden="false" customHeight="true" outlineLevel="0" collapsed="false">
      <c r="A1016" s="2" t="str">
        <f aca="false">HYPERLINK("https://www.fabsurplus.com/sdi_catalog/salesItemDetails.do?id=84250")</f>
        <v>https://www.fabsurplus.com/sdi_catalog/salesItemDetails.do?id=84250</v>
      </c>
      <c r="B1016" s="2" t="s">
        <v>3836</v>
      </c>
      <c r="C1016" s="2" t="s">
        <v>3811</v>
      </c>
      <c r="D1016" s="2" t="s">
        <v>3837</v>
      </c>
      <c r="E1016" s="2" t="s">
        <v>3821</v>
      </c>
      <c r="F1016" s="2" t="s">
        <v>16</v>
      </c>
      <c r="G1016" s="2" t="s">
        <v>26</v>
      </c>
      <c r="H1016" s="2" t="s">
        <v>346</v>
      </c>
      <c r="I1016" s="2"/>
      <c r="J1016" s="2" t="s">
        <v>19</v>
      </c>
      <c r="K1016" s="2" t="s">
        <v>20</v>
      </c>
      <c r="L1016" s="6" t="s">
        <v>3838</v>
      </c>
    </row>
    <row r="1017" customFormat="false" ht="14.9" hidden="false" customHeight="true" outlineLevel="0" collapsed="false">
      <c r="A1017" s="3" t="str">
        <f aca="false">HYPERLINK("https://www.fabsurplus.com/sdi_catalog/salesItemDetails.do?id=84251")</f>
        <v>https://www.fabsurplus.com/sdi_catalog/salesItemDetails.do?id=84251</v>
      </c>
      <c r="B1017" s="3" t="s">
        <v>3839</v>
      </c>
      <c r="C1017" s="3" t="s">
        <v>3811</v>
      </c>
      <c r="D1017" s="3" t="s">
        <v>3840</v>
      </c>
      <c r="E1017" s="3" t="s">
        <v>3821</v>
      </c>
      <c r="F1017" s="3" t="s">
        <v>16</v>
      </c>
      <c r="G1017" s="3" t="s">
        <v>26</v>
      </c>
      <c r="H1017" s="3" t="s">
        <v>346</v>
      </c>
      <c r="I1017" s="3"/>
      <c r="J1017" s="3" t="s">
        <v>19</v>
      </c>
      <c r="K1017" s="3" t="s">
        <v>20</v>
      </c>
      <c r="L1017" s="5" t="s">
        <v>3841</v>
      </c>
    </row>
    <row r="1018" customFormat="false" ht="14.9" hidden="false" customHeight="true" outlineLevel="0" collapsed="false">
      <c r="A1018" s="2" t="str">
        <f aca="false">HYPERLINK("https://www.fabsurplus.com/sdi_catalog/salesItemDetails.do?id=84252")</f>
        <v>https://www.fabsurplus.com/sdi_catalog/salesItemDetails.do?id=84252</v>
      </c>
      <c r="B1018" s="2" t="s">
        <v>3842</v>
      </c>
      <c r="C1018" s="2" t="s">
        <v>3811</v>
      </c>
      <c r="D1018" s="2" t="s">
        <v>3843</v>
      </c>
      <c r="E1018" s="2" t="s">
        <v>3844</v>
      </c>
      <c r="F1018" s="2" t="s">
        <v>16</v>
      </c>
      <c r="G1018" s="2" t="s">
        <v>26</v>
      </c>
      <c r="H1018" s="2" t="s">
        <v>346</v>
      </c>
      <c r="I1018" s="2"/>
      <c r="J1018" s="2" t="s">
        <v>19</v>
      </c>
      <c r="K1018" s="2" t="s">
        <v>20</v>
      </c>
      <c r="L1018" s="6" t="s">
        <v>3845</v>
      </c>
    </row>
    <row r="1019" customFormat="false" ht="14.9" hidden="false" customHeight="true" outlineLevel="0" collapsed="false">
      <c r="A1019" s="3" t="str">
        <f aca="false">HYPERLINK("https://www.fabsurplus.com/sdi_catalog/salesItemDetails.do?id=84253")</f>
        <v>https://www.fabsurplus.com/sdi_catalog/salesItemDetails.do?id=84253</v>
      </c>
      <c r="B1019" s="3" t="s">
        <v>3846</v>
      </c>
      <c r="C1019" s="3" t="s">
        <v>3811</v>
      </c>
      <c r="D1019" s="3" t="s">
        <v>3847</v>
      </c>
      <c r="E1019" s="3" t="s">
        <v>3848</v>
      </c>
      <c r="F1019" s="3" t="s">
        <v>16</v>
      </c>
      <c r="G1019" s="3" t="s">
        <v>26</v>
      </c>
      <c r="H1019" s="3" t="s">
        <v>346</v>
      </c>
      <c r="I1019" s="3"/>
      <c r="J1019" s="3" t="s">
        <v>19</v>
      </c>
      <c r="K1019" s="3" t="s">
        <v>20</v>
      </c>
      <c r="L1019" s="5" t="s">
        <v>3849</v>
      </c>
    </row>
    <row r="1020" customFormat="false" ht="14.9" hidden="false" customHeight="true" outlineLevel="0" collapsed="false">
      <c r="A1020" s="2" t="str">
        <f aca="false">HYPERLINK("https://www.fabsurplus.com/sdi_catalog/salesItemDetails.do?id=84257")</f>
        <v>https://www.fabsurplus.com/sdi_catalog/salesItemDetails.do?id=84257</v>
      </c>
      <c r="B1020" s="2" t="s">
        <v>3850</v>
      </c>
      <c r="C1020" s="2" t="s">
        <v>3811</v>
      </c>
      <c r="D1020" s="2" t="s">
        <v>3851</v>
      </c>
      <c r="E1020" s="2" t="s">
        <v>3852</v>
      </c>
      <c r="F1020" s="2" t="s">
        <v>16</v>
      </c>
      <c r="G1020" s="2"/>
      <c r="H1020" s="2" t="s">
        <v>27</v>
      </c>
      <c r="I1020" s="2"/>
      <c r="J1020" s="2" t="s">
        <v>19</v>
      </c>
      <c r="K1020" s="2" t="s">
        <v>20</v>
      </c>
      <c r="L1020" s="6" t="s">
        <v>3853</v>
      </c>
    </row>
    <row r="1021" customFormat="false" ht="14.9" hidden="false" customHeight="true" outlineLevel="0" collapsed="false">
      <c r="A1021" s="3" t="str">
        <f aca="false">HYPERLINK("https://www.fabsurplus.com/sdi_catalog/salesItemDetails.do?id=83877")</f>
        <v>https://www.fabsurplus.com/sdi_catalog/salesItemDetails.do?id=83877</v>
      </c>
      <c r="B1021" s="3" t="s">
        <v>3854</v>
      </c>
      <c r="C1021" s="3" t="s">
        <v>3855</v>
      </c>
      <c r="D1021" s="3" t="s">
        <v>3856</v>
      </c>
      <c r="E1021" s="3" t="s">
        <v>3857</v>
      </c>
      <c r="F1021" s="3" t="s">
        <v>161</v>
      </c>
      <c r="G1021" s="3"/>
      <c r="H1021" s="3" t="s">
        <v>18</v>
      </c>
      <c r="I1021" s="3"/>
      <c r="J1021" s="3" t="s">
        <v>19</v>
      </c>
      <c r="K1021" s="3" t="s">
        <v>20</v>
      </c>
      <c r="L1021" s="5" t="s">
        <v>3858</v>
      </c>
    </row>
    <row r="1022" customFormat="false" ht="14.9" hidden="false" customHeight="true" outlineLevel="0" collapsed="false">
      <c r="A1022" s="2" t="str">
        <f aca="false">HYPERLINK("https://www.fabsurplus.com/sdi_catalog/salesItemDetails.do?id=83878")</f>
        <v>https://www.fabsurplus.com/sdi_catalog/salesItemDetails.do?id=83878</v>
      </c>
      <c r="B1022" s="2" t="s">
        <v>3859</v>
      </c>
      <c r="C1022" s="2" t="s">
        <v>3855</v>
      </c>
      <c r="D1022" s="2" t="s">
        <v>3860</v>
      </c>
      <c r="E1022" s="2" t="s">
        <v>3861</v>
      </c>
      <c r="F1022" s="2" t="s">
        <v>47</v>
      </c>
      <c r="G1022" s="2"/>
      <c r="H1022" s="2" t="s">
        <v>18</v>
      </c>
      <c r="I1022" s="2"/>
      <c r="J1022" s="2" t="s">
        <v>19</v>
      </c>
      <c r="K1022" s="2" t="s">
        <v>20</v>
      </c>
      <c r="L1022" s="6" t="s">
        <v>3862</v>
      </c>
    </row>
    <row r="1023" customFormat="false" ht="14.9" hidden="false" customHeight="true" outlineLevel="0" collapsed="false">
      <c r="A1023" s="3" t="str">
        <f aca="false">HYPERLINK("https://www.fabsurplus.com/sdi_catalog/salesItemDetails.do?id=83879")</f>
        <v>https://www.fabsurplus.com/sdi_catalog/salesItemDetails.do?id=83879</v>
      </c>
      <c r="B1023" s="3" t="s">
        <v>3863</v>
      </c>
      <c r="C1023" s="3" t="s">
        <v>3855</v>
      </c>
      <c r="D1023" s="3" t="s">
        <v>3864</v>
      </c>
      <c r="E1023" s="3" t="s">
        <v>3865</v>
      </c>
      <c r="F1023" s="3" t="s">
        <v>47</v>
      </c>
      <c r="G1023" s="3"/>
      <c r="H1023" s="3" t="s">
        <v>18</v>
      </c>
      <c r="I1023" s="3"/>
      <c r="J1023" s="3" t="s">
        <v>19</v>
      </c>
      <c r="K1023" s="3" t="s">
        <v>20</v>
      </c>
      <c r="L1023" s="5" t="s">
        <v>3866</v>
      </c>
    </row>
    <row r="1024" customFormat="false" ht="14.9" hidden="false" customHeight="true" outlineLevel="0" collapsed="false">
      <c r="A1024" s="2" t="str">
        <f aca="false">HYPERLINK("https://www.fabsurplus.com/sdi_catalog/salesItemDetails.do?id=83827")</f>
        <v>https://www.fabsurplus.com/sdi_catalog/salesItemDetails.do?id=83827</v>
      </c>
      <c r="B1024" s="2" t="s">
        <v>3867</v>
      </c>
      <c r="C1024" s="2" t="s">
        <v>3868</v>
      </c>
      <c r="D1024" s="2" t="s">
        <v>3869</v>
      </c>
      <c r="E1024" s="2" t="s">
        <v>3870</v>
      </c>
      <c r="F1024" s="2" t="s">
        <v>16</v>
      </c>
      <c r="G1024" s="2"/>
      <c r="H1024" s="2" t="s">
        <v>27</v>
      </c>
      <c r="I1024" s="2"/>
      <c r="J1024" s="2" t="s">
        <v>19</v>
      </c>
      <c r="K1024" s="2" t="s">
        <v>20</v>
      </c>
      <c r="L1024" s="6" t="s">
        <v>3871</v>
      </c>
    </row>
    <row r="1025" customFormat="false" ht="14.9" hidden="false" customHeight="true" outlineLevel="0" collapsed="false">
      <c r="A1025" s="3" t="str">
        <f aca="false">HYPERLINK("https://www.fabsurplus.com/sdi_catalog/salesItemDetails.do?id=83828")</f>
        <v>https://www.fabsurplus.com/sdi_catalog/salesItemDetails.do?id=83828</v>
      </c>
      <c r="B1025" s="3" t="s">
        <v>3872</v>
      </c>
      <c r="C1025" s="3" t="s">
        <v>3868</v>
      </c>
      <c r="D1025" s="3" t="s">
        <v>3873</v>
      </c>
      <c r="E1025" s="3" t="s">
        <v>3870</v>
      </c>
      <c r="F1025" s="3" t="s">
        <v>47</v>
      </c>
      <c r="G1025" s="3"/>
      <c r="H1025" s="3" t="s">
        <v>27</v>
      </c>
      <c r="I1025" s="3"/>
      <c r="J1025" s="3" t="s">
        <v>19</v>
      </c>
      <c r="K1025" s="3" t="s">
        <v>20</v>
      </c>
      <c r="L1025" s="5" t="s">
        <v>3874</v>
      </c>
    </row>
    <row r="1026" customFormat="false" ht="14.9" hidden="false" customHeight="true" outlineLevel="0" collapsed="false">
      <c r="A1026" s="2" t="str">
        <f aca="false">HYPERLINK("https://www.fabsurplus.com/sdi_catalog/salesItemDetails.do?id=83831")</f>
        <v>https://www.fabsurplus.com/sdi_catalog/salesItemDetails.do?id=83831</v>
      </c>
      <c r="B1026" s="2" t="s">
        <v>3875</v>
      </c>
      <c r="C1026" s="2" t="s">
        <v>3876</v>
      </c>
      <c r="D1026" s="2" t="s">
        <v>3877</v>
      </c>
      <c r="E1026" s="2" t="s">
        <v>3878</v>
      </c>
      <c r="F1026" s="2" t="s">
        <v>16</v>
      </c>
      <c r="G1026" s="2" t="s">
        <v>534</v>
      </c>
      <c r="H1026" s="2" t="s">
        <v>18</v>
      </c>
      <c r="I1026" s="2"/>
      <c r="J1026" s="2" t="s">
        <v>19</v>
      </c>
      <c r="K1026" s="2" t="s">
        <v>20</v>
      </c>
      <c r="L1026" s="6" t="s">
        <v>3879</v>
      </c>
    </row>
    <row r="1027" customFormat="false" ht="14.9" hidden="false" customHeight="true" outlineLevel="0" collapsed="false">
      <c r="A1027" s="3" t="str">
        <f aca="false">HYPERLINK("https://www.fabsurplus.com/sdi_catalog/salesItemDetails.do?id=83833")</f>
        <v>https://www.fabsurplus.com/sdi_catalog/salesItemDetails.do?id=83833</v>
      </c>
      <c r="B1027" s="3" t="s">
        <v>3880</v>
      </c>
      <c r="C1027" s="3" t="s">
        <v>3876</v>
      </c>
      <c r="D1027" s="3" t="s">
        <v>3881</v>
      </c>
      <c r="E1027" s="3" t="s">
        <v>3882</v>
      </c>
      <c r="F1027" s="3" t="s">
        <v>16</v>
      </c>
      <c r="G1027" s="3" t="s">
        <v>534</v>
      </c>
      <c r="H1027" s="3" t="s">
        <v>18</v>
      </c>
      <c r="I1027" s="3"/>
      <c r="J1027" s="3" t="s">
        <v>19</v>
      </c>
      <c r="K1027" s="3" t="s">
        <v>20</v>
      </c>
      <c r="L1027" s="3" t="s">
        <v>3883</v>
      </c>
    </row>
    <row r="1028" customFormat="false" ht="14.9" hidden="false" customHeight="true" outlineLevel="0" collapsed="false">
      <c r="A1028" s="2" t="str">
        <f aca="false">HYPERLINK("https://www.fabsurplus.com/sdi_catalog/salesItemDetails.do?id=83641")</f>
        <v>https://www.fabsurplus.com/sdi_catalog/salesItemDetails.do?id=83641</v>
      </c>
      <c r="B1028" s="2" t="s">
        <v>3884</v>
      </c>
      <c r="C1028" s="2" t="s">
        <v>3885</v>
      </c>
      <c r="D1028" s="2" t="s">
        <v>3886</v>
      </c>
      <c r="E1028" s="2" t="s">
        <v>3887</v>
      </c>
      <c r="F1028" s="2" t="s">
        <v>16</v>
      </c>
      <c r="G1028" s="2" t="s">
        <v>534</v>
      </c>
      <c r="H1028" s="2" t="s">
        <v>18</v>
      </c>
      <c r="I1028" s="2"/>
      <c r="J1028" s="2" t="s">
        <v>19</v>
      </c>
      <c r="K1028" s="2" t="s">
        <v>20</v>
      </c>
      <c r="L1028" s="6" t="s">
        <v>3888</v>
      </c>
    </row>
    <row r="1029" customFormat="false" ht="14.9" hidden="false" customHeight="true" outlineLevel="0" collapsed="false">
      <c r="A1029" s="3" t="str">
        <f aca="false">HYPERLINK("https://www.fabsurplus.com/sdi_catalog/salesItemDetails.do?id=83640")</f>
        <v>https://www.fabsurplus.com/sdi_catalog/salesItemDetails.do?id=83640</v>
      </c>
      <c r="B1029" s="3" t="s">
        <v>3889</v>
      </c>
      <c r="C1029" s="3" t="s">
        <v>3890</v>
      </c>
      <c r="D1029" s="3" t="s">
        <v>3891</v>
      </c>
      <c r="E1029" s="3" t="s">
        <v>3892</v>
      </c>
      <c r="F1029" s="3" t="s">
        <v>16</v>
      </c>
      <c r="G1029" s="3" t="s">
        <v>3893</v>
      </c>
      <c r="H1029" s="3" t="s">
        <v>18</v>
      </c>
      <c r="I1029" s="3"/>
      <c r="J1029" s="3" t="s">
        <v>19</v>
      </c>
      <c r="K1029" s="3" t="s">
        <v>20</v>
      </c>
      <c r="L1029" s="5" t="s">
        <v>3894</v>
      </c>
    </row>
    <row r="1030" customFormat="false" ht="14.9" hidden="false" customHeight="true" outlineLevel="0" collapsed="false">
      <c r="A1030" s="2" t="str">
        <f aca="false">HYPERLINK("https://www.fabsurplus.com/sdi_catalog/salesItemDetails.do?id=77088")</f>
        <v>https://www.fabsurplus.com/sdi_catalog/salesItemDetails.do?id=77088</v>
      </c>
      <c r="B1030" s="2" t="s">
        <v>3895</v>
      </c>
      <c r="C1030" s="2" t="s">
        <v>3896</v>
      </c>
      <c r="D1030" s="2" t="s">
        <v>3897</v>
      </c>
      <c r="E1030" s="2" t="s">
        <v>3898</v>
      </c>
      <c r="F1030" s="2" t="s">
        <v>16</v>
      </c>
      <c r="G1030" s="2"/>
      <c r="H1030" s="2"/>
      <c r="I1030" s="2"/>
      <c r="J1030" s="2" t="s">
        <v>19</v>
      </c>
      <c r="K1030" s="2"/>
      <c r="L1030" s="2" t="s">
        <v>3899</v>
      </c>
    </row>
    <row r="1031" customFormat="false" ht="14.9" hidden="false" customHeight="true" outlineLevel="0" collapsed="false">
      <c r="A1031" s="3" t="str">
        <f aca="false">HYPERLINK("https://www.fabsurplus.com/sdi_catalog/salesItemDetails.do?id=84078")</f>
        <v>https://www.fabsurplus.com/sdi_catalog/salesItemDetails.do?id=84078</v>
      </c>
      <c r="B1031" s="3" t="s">
        <v>3900</v>
      </c>
      <c r="C1031" s="3" t="s">
        <v>3901</v>
      </c>
      <c r="D1031" s="3" t="s">
        <v>3902</v>
      </c>
      <c r="E1031" s="3" t="s">
        <v>3903</v>
      </c>
      <c r="F1031" s="3" t="s">
        <v>16</v>
      </c>
      <c r="G1031" s="3" t="s">
        <v>26</v>
      </c>
      <c r="H1031" s="3" t="s">
        <v>27</v>
      </c>
      <c r="I1031" s="4" t="n">
        <v>34699.9583333333</v>
      </c>
      <c r="J1031" s="3" t="s">
        <v>19</v>
      </c>
      <c r="K1031" s="3" t="s">
        <v>20</v>
      </c>
      <c r="L1031" s="5" t="s">
        <v>3904</v>
      </c>
    </row>
    <row r="1032" customFormat="false" ht="14.9" hidden="false" customHeight="true" outlineLevel="0" collapsed="false">
      <c r="A1032" s="2" t="str">
        <f aca="false">HYPERLINK("https://www.fabsurplus.com/sdi_catalog/salesItemDetails.do?id=87615")</f>
        <v>https://www.fabsurplus.com/sdi_catalog/salesItemDetails.do?id=87615</v>
      </c>
      <c r="B1032" s="2" t="s">
        <v>3905</v>
      </c>
      <c r="C1032" s="2" t="s">
        <v>3906</v>
      </c>
      <c r="D1032" s="2" t="s">
        <v>3907</v>
      </c>
      <c r="E1032" s="2" t="s">
        <v>3908</v>
      </c>
      <c r="F1032" s="2" t="s">
        <v>16</v>
      </c>
      <c r="G1032" s="2" t="s">
        <v>3486</v>
      </c>
      <c r="H1032" s="2" t="s">
        <v>36</v>
      </c>
      <c r="I1032" s="7" t="n">
        <v>33755.9166666667</v>
      </c>
      <c r="J1032" s="2" t="s">
        <v>19</v>
      </c>
      <c r="K1032" s="2" t="s">
        <v>20</v>
      </c>
      <c r="L1032" s="6" t="s">
        <v>3909</v>
      </c>
    </row>
    <row r="1033" customFormat="false" ht="14.9" hidden="false" customHeight="true" outlineLevel="0" collapsed="false">
      <c r="A1033" s="3" t="str">
        <f aca="false">HYPERLINK("https://www.fabsurplus.com/sdi_catalog/salesItemDetails.do?id=72133")</f>
        <v>https://www.fabsurplus.com/sdi_catalog/salesItemDetails.do?id=72133</v>
      </c>
      <c r="B1033" s="3" t="s">
        <v>3910</v>
      </c>
      <c r="C1033" s="3" t="s">
        <v>3911</v>
      </c>
      <c r="D1033" s="3" t="s">
        <v>3912</v>
      </c>
      <c r="E1033" s="3" t="s">
        <v>3913</v>
      </c>
      <c r="F1033" s="3" t="s">
        <v>47</v>
      </c>
      <c r="G1033" s="3" t="s">
        <v>26</v>
      </c>
      <c r="H1033" s="3" t="s">
        <v>36</v>
      </c>
      <c r="I1033" s="3"/>
      <c r="J1033" s="3" t="s">
        <v>19</v>
      </c>
      <c r="K1033" s="3" t="s">
        <v>20</v>
      </c>
      <c r="L1033" s="5" t="s">
        <v>3914</v>
      </c>
    </row>
    <row r="1034" customFormat="false" ht="14.9" hidden="false" customHeight="true" outlineLevel="0" collapsed="false">
      <c r="A1034" s="2" t="str">
        <f aca="false">HYPERLINK("https://www.fabsurplus.com/sdi_catalog/salesItemDetails.do?id=72134")</f>
        <v>https://www.fabsurplus.com/sdi_catalog/salesItemDetails.do?id=72134</v>
      </c>
      <c r="B1034" s="2" t="s">
        <v>3915</v>
      </c>
      <c r="C1034" s="2" t="s">
        <v>3911</v>
      </c>
      <c r="D1034" s="2" t="s">
        <v>3916</v>
      </c>
      <c r="E1034" s="2" t="s">
        <v>3917</v>
      </c>
      <c r="F1034" s="2" t="s">
        <v>47</v>
      </c>
      <c r="G1034" s="2" t="s">
        <v>26</v>
      </c>
      <c r="H1034" s="2" t="s">
        <v>36</v>
      </c>
      <c r="I1034" s="2"/>
      <c r="J1034" s="2" t="s">
        <v>19</v>
      </c>
      <c r="K1034" s="2" t="s">
        <v>20</v>
      </c>
      <c r="L1034" s="6" t="s">
        <v>557</v>
      </c>
    </row>
    <row r="1035" customFormat="false" ht="14.9" hidden="false" customHeight="true" outlineLevel="0" collapsed="false">
      <c r="A1035" s="3" t="str">
        <f aca="false">HYPERLINK("https://www.fabsurplus.com/sdi_catalog/salesItemDetails.do?id=72136")</f>
        <v>https://www.fabsurplus.com/sdi_catalog/salesItemDetails.do?id=72136</v>
      </c>
      <c r="B1035" s="3" t="s">
        <v>3918</v>
      </c>
      <c r="C1035" s="3" t="s">
        <v>3911</v>
      </c>
      <c r="D1035" s="3" t="s">
        <v>3919</v>
      </c>
      <c r="E1035" s="3" t="s">
        <v>3920</v>
      </c>
      <c r="F1035" s="3" t="s">
        <v>16</v>
      </c>
      <c r="G1035" s="3" t="s">
        <v>26</v>
      </c>
      <c r="H1035" s="3" t="s">
        <v>36</v>
      </c>
      <c r="I1035" s="3"/>
      <c r="J1035" s="3" t="s">
        <v>19</v>
      </c>
      <c r="K1035" s="3" t="s">
        <v>20</v>
      </c>
      <c r="L1035" s="5" t="s">
        <v>557</v>
      </c>
    </row>
    <row r="1036" customFormat="false" ht="14.9" hidden="false" customHeight="true" outlineLevel="0" collapsed="false">
      <c r="A1036" s="2" t="str">
        <f aca="false">HYPERLINK("https://www.fabsurplus.com/sdi_catalog/salesItemDetails.do?id=72138")</f>
        <v>https://www.fabsurplus.com/sdi_catalog/salesItemDetails.do?id=72138</v>
      </c>
      <c r="B1036" s="2" t="s">
        <v>3921</v>
      </c>
      <c r="C1036" s="2" t="s">
        <v>3911</v>
      </c>
      <c r="D1036" s="2" t="s">
        <v>3922</v>
      </c>
      <c r="E1036" s="2" t="s">
        <v>3923</v>
      </c>
      <c r="F1036" s="2" t="s">
        <v>47</v>
      </c>
      <c r="G1036" s="2" t="s">
        <v>26</v>
      </c>
      <c r="H1036" s="2" t="s">
        <v>36</v>
      </c>
      <c r="I1036" s="2"/>
      <c r="J1036" s="2" t="s">
        <v>19</v>
      </c>
      <c r="K1036" s="2" t="s">
        <v>20</v>
      </c>
      <c r="L1036" s="6" t="s">
        <v>557</v>
      </c>
    </row>
    <row r="1037" customFormat="false" ht="14.9" hidden="false" customHeight="true" outlineLevel="0" collapsed="false">
      <c r="A1037" s="3" t="str">
        <f aca="false">HYPERLINK("https://www.fabsurplus.com/sdi_catalog/salesItemDetails.do?id=72140")</f>
        <v>https://www.fabsurplus.com/sdi_catalog/salesItemDetails.do?id=72140</v>
      </c>
      <c r="B1037" s="3" t="s">
        <v>3924</v>
      </c>
      <c r="C1037" s="3" t="s">
        <v>3911</v>
      </c>
      <c r="D1037" s="3" t="s">
        <v>3925</v>
      </c>
      <c r="E1037" s="3" t="s">
        <v>3926</v>
      </c>
      <c r="F1037" s="3" t="s">
        <v>16</v>
      </c>
      <c r="G1037" s="3" t="s">
        <v>26</v>
      </c>
      <c r="H1037" s="3" t="s">
        <v>36</v>
      </c>
      <c r="I1037" s="4" t="n">
        <v>35003.9583333333</v>
      </c>
      <c r="J1037" s="3" t="s">
        <v>19</v>
      </c>
      <c r="K1037" s="3" t="s">
        <v>20</v>
      </c>
      <c r="L1037" s="5" t="s">
        <v>557</v>
      </c>
    </row>
    <row r="1038" customFormat="false" ht="14.9" hidden="false" customHeight="true" outlineLevel="0" collapsed="false">
      <c r="A1038" s="2" t="str">
        <f aca="false">HYPERLINK("https://www.fabsurplus.com/sdi_catalog/salesItemDetails.do?id=72141")</f>
        <v>https://www.fabsurplus.com/sdi_catalog/salesItemDetails.do?id=72141</v>
      </c>
      <c r="B1038" s="2" t="s">
        <v>3927</v>
      </c>
      <c r="C1038" s="2" t="s">
        <v>3911</v>
      </c>
      <c r="D1038" s="2" t="s">
        <v>3928</v>
      </c>
      <c r="E1038" s="2" t="s">
        <v>3929</v>
      </c>
      <c r="F1038" s="2" t="s">
        <v>16</v>
      </c>
      <c r="G1038" s="2" t="s">
        <v>26</v>
      </c>
      <c r="H1038" s="2" t="s">
        <v>36</v>
      </c>
      <c r="I1038" s="2"/>
      <c r="J1038" s="2" t="s">
        <v>19</v>
      </c>
      <c r="K1038" s="2" t="s">
        <v>20</v>
      </c>
      <c r="L1038" s="6" t="s">
        <v>557</v>
      </c>
    </row>
    <row r="1039" customFormat="false" ht="14.9" hidden="false" customHeight="true" outlineLevel="0" collapsed="false">
      <c r="A1039" s="3" t="str">
        <f aca="false">HYPERLINK("https://www.fabsurplus.com/sdi_catalog/salesItemDetails.do?id=72143")</f>
        <v>https://www.fabsurplus.com/sdi_catalog/salesItemDetails.do?id=72143</v>
      </c>
      <c r="B1039" s="3" t="s">
        <v>3930</v>
      </c>
      <c r="C1039" s="3" t="s">
        <v>3911</v>
      </c>
      <c r="D1039" s="3" t="s">
        <v>3931</v>
      </c>
      <c r="E1039" s="3" t="s">
        <v>3932</v>
      </c>
      <c r="F1039" s="3" t="s">
        <v>16</v>
      </c>
      <c r="G1039" s="3" t="s">
        <v>26</v>
      </c>
      <c r="H1039" s="3" t="s">
        <v>36</v>
      </c>
      <c r="I1039" s="3"/>
      <c r="J1039" s="3" t="s">
        <v>19</v>
      </c>
      <c r="K1039" s="3" t="s">
        <v>20</v>
      </c>
      <c r="L1039" s="5" t="s">
        <v>557</v>
      </c>
    </row>
    <row r="1040" customFormat="false" ht="14.9" hidden="false" customHeight="true" outlineLevel="0" collapsed="false">
      <c r="A1040" s="2" t="str">
        <f aca="false">HYPERLINK("https://www.fabsurplus.com/sdi_catalog/salesItemDetails.do?id=72144")</f>
        <v>https://www.fabsurplus.com/sdi_catalog/salesItemDetails.do?id=72144</v>
      </c>
      <c r="B1040" s="2" t="s">
        <v>3933</v>
      </c>
      <c r="C1040" s="2" t="s">
        <v>3911</v>
      </c>
      <c r="D1040" s="2" t="s">
        <v>3934</v>
      </c>
      <c r="E1040" s="2" t="s">
        <v>3935</v>
      </c>
      <c r="F1040" s="2" t="s">
        <v>16</v>
      </c>
      <c r="G1040" s="2" t="s">
        <v>26</v>
      </c>
      <c r="H1040" s="2" t="s">
        <v>36</v>
      </c>
      <c r="I1040" s="2"/>
      <c r="J1040" s="2" t="s">
        <v>19</v>
      </c>
      <c r="K1040" s="2" t="s">
        <v>20</v>
      </c>
      <c r="L1040" s="6" t="s">
        <v>557</v>
      </c>
    </row>
    <row r="1041" customFormat="false" ht="14.9" hidden="false" customHeight="true" outlineLevel="0" collapsed="false">
      <c r="A1041" s="3" t="str">
        <f aca="false">HYPERLINK("https://www.fabsurplus.com/sdi_catalog/salesItemDetails.do?id=72145")</f>
        <v>https://www.fabsurplus.com/sdi_catalog/salesItemDetails.do?id=72145</v>
      </c>
      <c r="B1041" s="3" t="s">
        <v>3936</v>
      </c>
      <c r="C1041" s="3" t="s">
        <v>3911</v>
      </c>
      <c r="D1041" s="3" t="s">
        <v>3937</v>
      </c>
      <c r="E1041" s="3" t="s">
        <v>3938</v>
      </c>
      <c r="F1041" s="3" t="s">
        <v>16</v>
      </c>
      <c r="G1041" s="3" t="s">
        <v>26</v>
      </c>
      <c r="H1041" s="3" t="s">
        <v>36</v>
      </c>
      <c r="I1041" s="3"/>
      <c r="J1041" s="3" t="s">
        <v>19</v>
      </c>
      <c r="K1041" s="3" t="s">
        <v>20</v>
      </c>
      <c r="L1041" s="5" t="s">
        <v>557</v>
      </c>
    </row>
    <row r="1042" customFormat="false" ht="14.9" hidden="false" customHeight="true" outlineLevel="0" collapsed="false">
      <c r="A1042" s="2" t="str">
        <f aca="false">HYPERLINK("https://www.fabsurplus.com/sdi_catalog/salesItemDetails.do?id=72146")</f>
        <v>https://www.fabsurplus.com/sdi_catalog/salesItemDetails.do?id=72146</v>
      </c>
      <c r="B1042" s="2" t="s">
        <v>3939</v>
      </c>
      <c r="C1042" s="2" t="s">
        <v>3911</v>
      </c>
      <c r="D1042" s="2"/>
      <c r="E1042" s="2" t="s">
        <v>3920</v>
      </c>
      <c r="F1042" s="2" t="s">
        <v>16</v>
      </c>
      <c r="G1042" s="2" t="s">
        <v>26</v>
      </c>
      <c r="H1042" s="2" t="s">
        <v>36</v>
      </c>
      <c r="I1042" s="2"/>
      <c r="J1042" s="2" t="s">
        <v>19</v>
      </c>
      <c r="K1042" s="2" t="s">
        <v>20</v>
      </c>
      <c r="L1042" s="6" t="s">
        <v>557</v>
      </c>
    </row>
    <row r="1043" customFormat="false" ht="14.9" hidden="false" customHeight="true" outlineLevel="0" collapsed="false">
      <c r="A1043" s="3" t="str">
        <f aca="false">HYPERLINK("https://www.fabsurplus.com/sdi_catalog/salesItemDetails.do?id=72147")</f>
        <v>https://www.fabsurplus.com/sdi_catalog/salesItemDetails.do?id=72147</v>
      </c>
      <c r="B1043" s="3" t="s">
        <v>3940</v>
      </c>
      <c r="C1043" s="3" t="s">
        <v>3911</v>
      </c>
      <c r="D1043" s="3"/>
      <c r="E1043" s="3" t="s">
        <v>3941</v>
      </c>
      <c r="F1043" s="3" t="s">
        <v>42</v>
      </c>
      <c r="G1043" s="3" t="s">
        <v>26</v>
      </c>
      <c r="H1043" s="3" t="s">
        <v>36</v>
      </c>
      <c r="I1043" s="3"/>
      <c r="J1043" s="3" t="s">
        <v>19</v>
      </c>
      <c r="K1043" s="3" t="s">
        <v>20</v>
      </c>
      <c r="L1043" s="5" t="s">
        <v>557</v>
      </c>
    </row>
    <row r="1044" customFormat="false" ht="14.9" hidden="false" customHeight="true" outlineLevel="0" collapsed="false">
      <c r="A1044" s="2" t="str">
        <f aca="false">HYPERLINK("https://www.fabsurplus.com/sdi_catalog/salesItemDetails.do?id=72148")</f>
        <v>https://www.fabsurplus.com/sdi_catalog/salesItemDetails.do?id=72148</v>
      </c>
      <c r="B1044" s="2" t="s">
        <v>3942</v>
      </c>
      <c r="C1044" s="2" t="s">
        <v>3911</v>
      </c>
      <c r="D1044" s="2"/>
      <c r="E1044" s="2" t="s">
        <v>3943</v>
      </c>
      <c r="F1044" s="2" t="s">
        <v>16</v>
      </c>
      <c r="G1044" s="2" t="s">
        <v>26</v>
      </c>
      <c r="H1044" s="2" t="s">
        <v>36</v>
      </c>
      <c r="I1044" s="2"/>
      <c r="J1044" s="2" t="s">
        <v>19</v>
      </c>
      <c r="K1044" s="2" t="s">
        <v>20</v>
      </c>
      <c r="L1044" s="6" t="s">
        <v>557</v>
      </c>
    </row>
    <row r="1045" customFormat="false" ht="14.9" hidden="false" customHeight="true" outlineLevel="0" collapsed="false">
      <c r="A1045" s="3" t="str">
        <f aca="false">HYPERLINK("https://www.fabsurplus.com/sdi_catalog/salesItemDetails.do?id=72149")</f>
        <v>https://www.fabsurplus.com/sdi_catalog/salesItemDetails.do?id=72149</v>
      </c>
      <c r="B1045" s="3" t="s">
        <v>3944</v>
      </c>
      <c r="C1045" s="3" t="s">
        <v>3911</v>
      </c>
      <c r="D1045" s="3"/>
      <c r="E1045" s="3" t="s">
        <v>3945</v>
      </c>
      <c r="F1045" s="3" t="s">
        <v>16</v>
      </c>
      <c r="G1045" s="3" t="s">
        <v>26</v>
      </c>
      <c r="H1045" s="3" t="s">
        <v>36</v>
      </c>
      <c r="I1045" s="3"/>
      <c r="J1045" s="3" t="s">
        <v>19</v>
      </c>
      <c r="K1045" s="3" t="s">
        <v>20</v>
      </c>
      <c r="L1045" s="5" t="s">
        <v>557</v>
      </c>
    </row>
    <row r="1046" customFormat="false" ht="14.9" hidden="false" customHeight="true" outlineLevel="0" collapsed="false">
      <c r="A1046" s="2" t="str">
        <f aca="false">HYPERLINK("https://www.fabsurplus.com/sdi_catalog/salesItemDetails.do?id=72150")</f>
        <v>https://www.fabsurplus.com/sdi_catalog/salesItemDetails.do?id=72150</v>
      </c>
      <c r="B1046" s="2" t="s">
        <v>3946</v>
      </c>
      <c r="C1046" s="2" t="s">
        <v>3911</v>
      </c>
      <c r="D1046" s="2"/>
      <c r="E1046" s="2" t="s">
        <v>3947</v>
      </c>
      <c r="F1046" s="2" t="s">
        <v>16</v>
      </c>
      <c r="G1046" s="2" t="s">
        <v>26</v>
      </c>
      <c r="H1046" s="2" t="s">
        <v>36</v>
      </c>
      <c r="I1046" s="2"/>
      <c r="J1046" s="2" t="s">
        <v>19</v>
      </c>
      <c r="K1046" s="2" t="s">
        <v>20</v>
      </c>
      <c r="L1046" s="6" t="s">
        <v>557</v>
      </c>
    </row>
    <row r="1047" customFormat="false" ht="14.9" hidden="false" customHeight="true" outlineLevel="0" collapsed="false">
      <c r="A1047" s="3" t="str">
        <f aca="false">HYPERLINK("https://www.fabsurplus.com/sdi_catalog/salesItemDetails.do?id=72151")</f>
        <v>https://www.fabsurplus.com/sdi_catalog/salesItemDetails.do?id=72151</v>
      </c>
      <c r="B1047" s="3" t="s">
        <v>3948</v>
      </c>
      <c r="C1047" s="3" t="s">
        <v>3911</v>
      </c>
      <c r="D1047" s="3" t="s">
        <v>3949</v>
      </c>
      <c r="E1047" s="3" t="s">
        <v>3950</v>
      </c>
      <c r="F1047" s="3" t="s">
        <v>161</v>
      </c>
      <c r="G1047" s="3" t="s">
        <v>26</v>
      </c>
      <c r="H1047" s="3" t="s">
        <v>36</v>
      </c>
      <c r="I1047" s="3"/>
      <c r="J1047" s="3" t="s">
        <v>19</v>
      </c>
      <c r="K1047" s="3" t="s">
        <v>20</v>
      </c>
      <c r="L1047" s="5" t="s">
        <v>557</v>
      </c>
    </row>
    <row r="1048" customFormat="false" ht="14.9" hidden="false" customHeight="true" outlineLevel="0" collapsed="false">
      <c r="A1048" s="2" t="str">
        <f aca="false">HYPERLINK("https://www.fabsurplus.com/sdi_catalog/salesItemDetails.do?id=72152")</f>
        <v>https://www.fabsurplus.com/sdi_catalog/salesItemDetails.do?id=72152</v>
      </c>
      <c r="B1048" s="2" t="s">
        <v>3951</v>
      </c>
      <c r="C1048" s="2" t="s">
        <v>3911</v>
      </c>
      <c r="D1048" s="2"/>
      <c r="E1048" s="2" t="s">
        <v>3952</v>
      </c>
      <c r="F1048" s="2" t="s">
        <v>16</v>
      </c>
      <c r="G1048" s="2" t="s">
        <v>26</v>
      </c>
      <c r="H1048" s="2" t="s">
        <v>36</v>
      </c>
      <c r="I1048" s="2"/>
      <c r="J1048" s="2" t="s">
        <v>19</v>
      </c>
      <c r="K1048" s="2" t="s">
        <v>20</v>
      </c>
      <c r="L1048" s="6" t="s">
        <v>557</v>
      </c>
    </row>
    <row r="1049" customFormat="false" ht="14.9" hidden="false" customHeight="true" outlineLevel="0" collapsed="false">
      <c r="A1049" s="3" t="str">
        <f aca="false">HYPERLINK("https://www.fabsurplus.com/sdi_catalog/salesItemDetails.do?id=84082")</f>
        <v>https://www.fabsurplus.com/sdi_catalog/salesItemDetails.do?id=84082</v>
      </c>
      <c r="B1049" s="3" t="s">
        <v>3953</v>
      </c>
      <c r="C1049" s="3" t="s">
        <v>3911</v>
      </c>
      <c r="D1049" s="3" t="s">
        <v>3954</v>
      </c>
      <c r="E1049" s="3" t="s">
        <v>3955</v>
      </c>
      <c r="F1049" s="3" t="s">
        <v>16</v>
      </c>
      <c r="G1049" s="3" t="s">
        <v>35</v>
      </c>
      <c r="H1049" s="3" t="s">
        <v>346</v>
      </c>
      <c r="I1049" s="4" t="n">
        <v>36281</v>
      </c>
      <c r="J1049" s="3" t="s">
        <v>19</v>
      </c>
      <c r="K1049" s="3" t="s">
        <v>20</v>
      </c>
      <c r="L1049" s="5" t="s">
        <v>3956</v>
      </c>
    </row>
    <row r="1050" customFormat="false" ht="14.9" hidden="false" customHeight="true" outlineLevel="0" collapsed="false">
      <c r="A1050" s="2" t="str">
        <f aca="false">HYPERLINK("https://www.fabsurplus.com/sdi_catalog/salesItemDetails.do?id=92387")</f>
        <v>https://www.fabsurplus.com/sdi_catalog/salesItemDetails.do?id=92387</v>
      </c>
      <c r="B1050" s="2" t="s">
        <v>3957</v>
      </c>
      <c r="C1050" s="2" t="s">
        <v>3911</v>
      </c>
      <c r="D1050" s="2" t="s">
        <v>3958</v>
      </c>
      <c r="E1050" s="2" t="s">
        <v>3959</v>
      </c>
      <c r="F1050" s="2" t="s">
        <v>47</v>
      </c>
      <c r="G1050" s="2" t="s">
        <v>26</v>
      </c>
      <c r="H1050" s="2" t="s">
        <v>36</v>
      </c>
      <c r="I1050" s="7" t="n">
        <v>34850.9166666667</v>
      </c>
      <c r="J1050" s="2" t="s">
        <v>19</v>
      </c>
      <c r="K1050" s="2" t="s">
        <v>20</v>
      </c>
      <c r="L1050" s="6" t="s">
        <v>3960</v>
      </c>
    </row>
    <row r="1051" customFormat="false" ht="14.9" hidden="false" customHeight="true" outlineLevel="0" collapsed="false">
      <c r="A1051" s="3" t="str">
        <f aca="false">HYPERLINK("https://www.fabsurplus.com/sdi_catalog/salesItemDetails.do?id=92468")</f>
        <v>https://www.fabsurplus.com/sdi_catalog/salesItemDetails.do?id=92468</v>
      </c>
      <c r="B1051" s="3" t="s">
        <v>3961</v>
      </c>
      <c r="C1051" s="3" t="s">
        <v>3911</v>
      </c>
      <c r="D1051" s="3" t="s">
        <v>3962</v>
      </c>
      <c r="E1051" s="3" t="s">
        <v>3963</v>
      </c>
      <c r="F1051" s="3" t="s">
        <v>16</v>
      </c>
      <c r="G1051" s="3" t="s">
        <v>26</v>
      </c>
      <c r="H1051" s="3" t="s">
        <v>3964</v>
      </c>
      <c r="I1051" s="4" t="n">
        <v>34881</v>
      </c>
      <c r="J1051" s="3" t="s">
        <v>19</v>
      </c>
      <c r="K1051" s="3" t="s">
        <v>20</v>
      </c>
      <c r="L1051" s="5" t="s">
        <v>3965</v>
      </c>
    </row>
    <row r="1052" customFormat="false" ht="14.9" hidden="false" customHeight="true" outlineLevel="0" collapsed="false">
      <c r="A1052" s="2" t="str">
        <f aca="false">HYPERLINK("https://www.fabsurplus.com/sdi_catalog/salesItemDetails.do?id=95409")</f>
        <v>https://www.fabsurplus.com/sdi_catalog/salesItemDetails.do?id=95409</v>
      </c>
      <c r="B1052" s="2" t="s">
        <v>3966</v>
      </c>
      <c r="C1052" s="2" t="s">
        <v>3911</v>
      </c>
      <c r="D1052" s="2" t="s">
        <v>3954</v>
      </c>
      <c r="E1052" s="2" t="s">
        <v>3955</v>
      </c>
      <c r="F1052" s="2" t="s">
        <v>16</v>
      </c>
      <c r="G1052" s="2" t="s">
        <v>35</v>
      </c>
      <c r="H1052" s="2" t="s">
        <v>346</v>
      </c>
      <c r="I1052" s="7" t="n">
        <v>36281</v>
      </c>
      <c r="J1052" s="2" t="s">
        <v>19</v>
      </c>
      <c r="K1052" s="2" t="s">
        <v>20</v>
      </c>
      <c r="L1052" s="6" t="s">
        <v>3956</v>
      </c>
    </row>
    <row r="1053" customFormat="false" ht="14.9" hidden="false" customHeight="true" outlineLevel="0" collapsed="false">
      <c r="A1053" s="3" t="str">
        <f aca="false">HYPERLINK("https://www.fabsurplus.com/sdi_catalog/salesItemDetails.do?id=102593")</f>
        <v>https://www.fabsurplus.com/sdi_catalog/salesItemDetails.do?id=102593</v>
      </c>
      <c r="B1053" s="3" t="s">
        <v>3967</v>
      </c>
      <c r="C1053" s="3" t="s">
        <v>3968</v>
      </c>
      <c r="D1053" s="3" t="s">
        <v>3969</v>
      </c>
      <c r="E1053" s="3" t="s">
        <v>3970</v>
      </c>
      <c r="F1053" s="3" t="s">
        <v>1636</v>
      </c>
      <c r="G1053" s="3" t="s">
        <v>534</v>
      </c>
      <c r="H1053" s="3" t="s">
        <v>36</v>
      </c>
      <c r="I1053" s="3"/>
      <c r="J1053" s="3" t="s">
        <v>19</v>
      </c>
      <c r="K1053" s="3" t="s">
        <v>20</v>
      </c>
      <c r="L1053" s="5" t="s">
        <v>3971</v>
      </c>
    </row>
    <row r="1054" customFormat="false" ht="14.9" hidden="false" customHeight="true" outlineLevel="0" collapsed="false">
      <c r="A1054" s="2" t="str">
        <f aca="false">HYPERLINK("https://www.fabsurplus.com/sdi_catalog/salesItemDetails.do?id=84408")</f>
        <v>https://www.fabsurplus.com/sdi_catalog/salesItemDetails.do?id=84408</v>
      </c>
      <c r="B1054" s="2" t="s">
        <v>3972</v>
      </c>
      <c r="C1054" s="2" t="s">
        <v>3973</v>
      </c>
      <c r="D1054" s="2" t="s">
        <v>3974</v>
      </c>
      <c r="E1054" s="2" t="s">
        <v>3975</v>
      </c>
      <c r="F1054" s="2" t="s">
        <v>16</v>
      </c>
      <c r="G1054" s="2" t="s">
        <v>26</v>
      </c>
      <c r="H1054" s="2" t="s">
        <v>36</v>
      </c>
      <c r="I1054" s="2"/>
      <c r="J1054" s="2" t="s">
        <v>19</v>
      </c>
      <c r="K1054" s="2" t="s">
        <v>20</v>
      </c>
      <c r="L1054" s="6" t="s">
        <v>3976</v>
      </c>
    </row>
    <row r="1055" customFormat="false" ht="14.9" hidden="false" customHeight="true" outlineLevel="0" collapsed="false">
      <c r="A1055" s="3" t="str">
        <f aca="false">HYPERLINK("https://www.fabsurplus.com/sdi_catalog/salesItemDetails.do?id=101025")</f>
        <v>https://www.fabsurplus.com/sdi_catalog/salesItemDetails.do?id=101025</v>
      </c>
      <c r="B1055" s="3" t="s">
        <v>3977</v>
      </c>
      <c r="C1055" s="3" t="s">
        <v>3973</v>
      </c>
      <c r="D1055" s="3" t="s">
        <v>3978</v>
      </c>
      <c r="E1055" s="3" t="s">
        <v>3979</v>
      </c>
      <c r="F1055" s="3" t="s">
        <v>16</v>
      </c>
      <c r="G1055" s="3" t="s">
        <v>534</v>
      </c>
      <c r="H1055" s="3" t="s">
        <v>36</v>
      </c>
      <c r="I1055" s="4" t="n">
        <v>35216.9166666667</v>
      </c>
      <c r="J1055" s="3" t="s">
        <v>19</v>
      </c>
      <c r="K1055" s="3" t="s">
        <v>20</v>
      </c>
      <c r="L1055" s="3" t="s">
        <v>3980</v>
      </c>
    </row>
    <row r="1056" customFormat="false" ht="14.9" hidden="false" customHeight="true" outlineLevel="0" collapsed="false">
      <c r="A1056" s="2" t="str">
        <f aca="false">HYPERLINK("https://www.fabsurplus.com/sdi_catalog/salesItemDetails.do?id=101026")</f>
        <v>https://www.fabsurplus.com/sdi_catalog/salesItemDetails.do?id=101026</v>
      </c>
      <c r="B1056" s="2" t="s">
        <v>3981</v>
      </c>
      <c r="C1056" s="2" t="s">
        <v>3973</v>
      </c>
      <c r="D1056" s="2" t="s">
        <v>3978</v>
      </c>
      <c r="E1056" s="2" t="s">
        <v>3979</v>
      </c>
      <c r="F1056" s="2" t="s">
        <v>16</v>
      </c>
      <c r="G1056" s="2" t="s">
        <v>534</v>
      </c>
      <c r="H1056" s="2" t="s">
        <v>36</v>
      </c>
      <c r="I1056" s="7" t="n">
        <v>35216.9166666667</v>
      </c>
      <c r="J1056" s="2" t="s">
        <v>19</v>
      </c>
      <c r="K1056" s="2" t="s">
        <v>20</v>
      </c>
      <c r="L1056" s="2" t="s">
        <v>3980</v>
      </c>
    </row>
    <row r="1057" customFormat="false" ht="14.9" hidden="false" customHeight="true" outlineLevel="0" collapsed="false">
      <c r="A1057" s="3" t="str">
        <f aca="false">HYPERLINK("https://www.fabsurplus.com/sdi_catalog/salesItemDetails.do?id=101027")</f>
        <v>https://www.fabsurplus.com/sdi_catalog/salesItemDetails.do?id=101027</v>
      </c>
      <c r="B1057" s="3" t="s">
        <v>3982</v>
      </c>
      <c r="C1057" s="3" t="s">
        <v>3973</v>
      </c>
      <c r="D1057" s="3" t="s">
        <v>3978</v>
      </c>
      <c r="E1057" s="3" t="s">
        <v>3979</v>
      </c>
      <c r="F1057" s="3" t="s">
        <v>16</v>
      </c>
      <c r="G1057" s="3" t="s">
        <v>534</v>
      </c>
      <c r="H1057" s="3" t="s">
        <v>36</v>
      </c>
      <c r="I1057" s="4" t="n">
        <v>35216.9166666667</v>
      </c>
      <c r="J1057" s="3" t="s">
        <v>19</v>
      </c>
      <c r="K1057" s="3" t="s">
        <v>20</v>
      </c>
      <c r="L1057" s="3" t="s">
        <v>3980</v>
      </c>
    </row>
    <row r="1058" customFormat="false" ht="14.9" hidden="false" customHeight="true" outlineLevel="0" collapsed="false">
      <c r="A1058" s="2" t="str">
        <f aca="false">HYPERLINK("https://www.fabsurplus.com/sdi_catalog/salesItemDetails.do?id=83907")</f>
        <v>https://www.fabsurplus.com/sdi_catalog/salesItemDetails.do?id=83907</v>
      </c>
      <c r="B1058" s="2" t="s">
        <v>3983</v>
      </c>
      <c r="C1058" s="2" t="s">
        <v>3984</v>
      </c>
      <c r="D1058" s="2" t="s">
        <v>3985</v>
      </c>
      <c r="E1058" s="2" t="s">
        <v>2853</v>
      </c>
      <c r="F1058" s="2" t="s">
        <v>16</v>
      </c>
      <c r="G1058" s="2"/>
      <c r="H1058" s="2" t="s">
        <v>18</v>
      </c>
      <c r="I1058" s="7" t="n">
        <v>31809</v>
      </c>
      <c r="J1058" s="2" t="s">
        <v>19</v>
      </c>
      <c r="K1058" s="2" t="s">
        <v>20</v>
      </c>
      <c r="L1058" s="6" t="s">
        <v>3986</v>
      </c>
    </row>
    <row r="1059" customFormat="false" ht="14.9" hidden="false" customHeight="true" outlineLevel="0" collapsed="false">
      <c r="A1059" s="3" t="str">
        <f aca="false">HYPERLINK("https://www.fabsurplus.com/sdi_catalog/salesItemDetails.do?id=103383")</f>
        <v>https://www.fabsurplus.com/sdi_catalog/salesItemDetails.do?id=103383</v>
      </c>
      <c r="B1059" s="3" t="s">
        <v>3987</v>
      </c>
      <c r="C1059" s="3" t="s">
        <v>3988</v>
      </c>
      <c r="D1059" s="3" t="s">
        <v>3989</v>
      </c>
      <c r="E1059" s="3" t="s">
        <v>3990</v>
      </c>
      <c r="F1059" s="3" t="s">
        <v>126</v>
      </c>
      <c r="G1059" s="3" t="s">
        <v>26</v>
      </c>
      <c r="H1059" s="3" t="s">
        <v>27</v>
      </c>
      <c r="I1059" s="4" t="n">
        <v>37011.9166666667</v>
      </c>
      <c r="J1059" s="3" t="s">
        <v>19</v>
      </c>
      <c r="K1059" s="3" t="s">
        <v>20</v>
      </c>
      <c r="L1059" s="5" t="s">
        <v>3991</v>
      </c>
    </row>
    <row r="1060" customFormat="false" ht="14.9" hidden="false" customHeight="true" outlineLevel="0" collapsed="false">
      <c r="A1060" s="2" t="str">
        <f aca="false">HYPERLINK("https://www.fabsurplus.com/sdi_catalog/salesItemDetails.do?id=69817")</f>
        <v>https://www.fabsurplus.com/sdi_catalog/salesItemDetails.do?id=69817</v>
      </c>
      <c r="B1060" s="2" t="s">
        <v>3992</v>
      </c>
      <c r="C1060" s="2" t="s">
        <v>3993</v>
      </c>
      <c r="D1060" s="2" t="s">
        <v>3994</v>
      </c>
      <c r="E1060" s="2" t="s">
        <v>3995</v>
      </c>
      <c r="F1060" s="2" t="s">
        <v>16</v>
      </c>
      <c r="G1060" s="2" t="s">
        <v>26</v>
      </c>
      <c r="H1060" s="2" t="s">
        <v>18</v>
      </c>
      <c r="I1060" s="2"/>
      <c r="J1060" s="2" t="s">
        <v>19</v>
      </c>
      <c r="K1060" s="2"/>
      <c r="L1060" s="2" t="s">
        <v>3996</v>
      </c>
    </row>
    <row r="1061" customFormat="false" ht="14.9" hidden="false" customHeight="true" outlineLevel="0" collapsed="false">
      <c r="A1061" s="3" t="str">
        <f aca="false">HYPERLINK("https://www.fabsurplus.com/sdi_catalog/salesItemDetails.do?id=83826")</f>
        <v>https://www.fabsurplus.com/sdi_catalog/salesItemDetails.do?id=83826</v>
      </c>
      <c r="B1061" s="3" t="s">
        <v>3997</v>
      </c>
      <c r="C1061" s="3" t="s">
        <v>3993</v>
      </c>
      <c r="D1061" s="3" t="s">
        <v>3998</v>
      </c>
      <c r="E1061" s="3" t="s">
        <v>3073</v>
      </c>
      <c r="F1061" s="3" t="s">
        <v>16</v>
      </c>
      <c r="G1061" s="3" t="s">
        <v>534</v>
      </c>
      <c r="H1061" s="3" t="s">
        <v>346</v>
      </c>
      <c r="I1061" s="3"/>
      <c r="J1061" s="3" t="s">
        <v>19</v>
      </c>
      <c r="K1061" s="3" t="s">
        <v>20</v>
      </c>
      <c r="L1061" s="5" t="s">
        <v>3999</v>
      </c>
    </row>
    <row r="1062" customFormat="false" ht="14.9" hidden="false" customHeight="true" outlineLevel="0" collapsed="false">
      <c r="A1062" s="2" t="str">
        <f aca="false">HYPERLINK("https://www.fabsurplus.com/sdi_catalog/salesItemDetails.do?id=103382")</f>
        <v>https://www.fabsurplus.com/sdi_catalog/salesItemDetails.do?id=103382</v>
      </c>
      <c r="B1062" s="2" t="s">
        <v>4000</v>
      </c>
      <c r="C1062" s="2" t="s">
        <v>4001</v>
      </c>
      <c r="D1062" s="2" t="s">
        <v>4002</v>
      </c>
      <c r="E1062" s="2" t="s">
        <v>4003</v>
      </c>
      <c r="F1062" s="2" t="s">
        <v>16</v>
      </c>
      <c r="G1062" s="2" t="s">
        <v>26</v>
      </c>
      <c r="H1062" s="2" t="s">
        <v>36</v>
      </c>
      <c r="I1062" s="7" t="n">
        <v>34820</v>
      </c>
      <c r="J1062" s="2" t="s">
        <v>19</v>
      </c>
      <c r="K1062" s="2" t="s">
        <v>20</v>
      </c>
      <c r="L1062" s="6" t="s">
        <v>4004</v>
      </c>
    </row>
    <row r="1063" customFormat="false" ht="14.9" hidden="false" customHeight="true" outlineLevel="0" collapsed="false">
      <c r="A1063" s="3" t="str">
        <f aca="false">HYPERLINK("https://www.fabsurplus.com/sdi_catalog/salesItemDetails.do?id=84233")</f>
        <v>https://www.fabsurplus.com/sdi_catalog/salesItemDetails.do?id=84233</v>
      </c>
      <c r="B1063" s="3" t="s">
        <v>4005</v>
      </c>
      <c r="C1063" s="3" t="s">
        <v>4006</v>
      </c>
      <c r="D1063" s="3" t="s">
        <v>4007</v>
      </c>
      <c r="E1063" s="3" t="s">
        <v>4008</v>
      </c>
      <c r="F1063" s="3" t="s">
        <v>16</v>
      </c>
      <c r="G1063" s="3" t="s">
        <v>26</v>
      </c>
      <c r="H1063" s="3" t="s">
        <v>36</v>
      </c>
      <c r="I1063" s="3"/>
      <c r="J1063" s="3" t="s">
        <v>19</v>
      </c>
      <c r="K1063" s="3" t="s">
        <v>20</v>
      </c>
      <c r="L1063" s="5" t="s">
        <v>4009</v>
      </c>
    </row>
    <row r="1064" customFormat="false" ht="14.9" hidden="false" customHeight="true" outlineLevel="0" collapsed="false">
      <c r="A1064" s="2" t="str">
        <f aca="false">HYPERLINK("https://www.fabsurplus.com/sdi_catalog/salesItemDetails.do?id=77171")</f>
        <v>https://www.fabsurplus.com/sdi_catalog/salesItemDetails.do?id=77171</v>
      </c>
      <c r="B1064" s="2" t="s">
        <v>4010</v>
      </c>
      <c r="C1064" s="2" t="s">
        <v>4011</v>
      </c>
      <c r="D1064" s="2" t="s">
        <v>4012</v>
      </c>
      <c r="E1064" s="2" t="s">
        <v>4013</v>
      </c>
      <c r="F1064" s="2" t="s">
        <v>16</v>
      </c>
      <c r="G1064" s="2" t="s">
        <v>26</v>
      </c>
      <c r="H1064" s="2" t="s">
        <v>284</v>
      </c>
      <c r="I1064" s="7" t="n">
        <v>39022</v>
      </c>
      <c r="J1064" s="2" t="s">
        <v>19</v>
      </c>
      <c r="K1064" s="2" t="s">
        <v>20</v>
      </c>
      <c r="L1064" s="6" t="s">
        <v>4014</v>
      </c>
    </row>
    <row r="1065" customFormat="false" ht="14.9" hidden="false" customHeight="true" outlineLevel="0" collapsed="false">
      <c r="A1065" s="3" t="str">
        <f aca="false">HYPERLINK("https://www.fabsurplus.com/sdi_catalog/salesItemDetails.do?id=77164")</f>
        <v>https://www.fabsurplus.com/sdi_catalog/salesItemDetails.do?id=77164</v>
      </c>
      <c r="B1065" s="3" t="s">
        <v>4015</v>
      </c>
      <c r="C1065" s="3" t="s">
        <v>4016</v>
      </c>
      <c r="D1065" s="3" t="s">
        <v>4017</v>
      </c>
      <c r="E1065" s="3" t="s">
        <v>4018</v>
      </c>
      <c r="F1065" s="3" t="s">
        <v>16</v>
      </c>
      <c r="G1065" s="3" t="s">
        <v>26</v>
      </c>
      <c r="H1065" s="3" t="s">
        <v>284</v>
      </c>
      <c r="I1065" s="3"/>
      <c r="J1065" s="3" t="s">
        <v>19</v>
      </c>
      <c r="K1065" s="3" t="s">
        <v>20</v>
      </c>
      <c r="L1065" s="5" t="s">
        <v>4019</v>
      </c>
    </row>
    <row r="1066" customFormat="false" ht="14.9" hidden="false" customHeight="true" outlineLevel="0" collapsed="false">
      <c r="A1066" s="2" t="str">
        <f aca="false">HYPERLINK("https://www.fabsurplus.com/sdi_catalog/salesItemDetails.do?id=108981")</f>
        <v>https://www.fabsurplus.com/sdi_catalog/salesItemDetails.do?id=108981</v>
      </c>
      <c r="B1066" s="2" t="s">
        <v>4020</v>
      </c>
      <c r="C1066" s="2" t="s">
        <v>4021</v>
      </c>
      <c r="D1066" s="2" t="s">
        <v>4022</v>
      </c>
      <c r="E1066" s="2" t="s">
        <v>4023</v>
      </c>
      <c r="F1066" s="2" t="s">
        <v>16</v>
      </c>
      <c r="G1066" s="2" t="s">
        <v>26</v>
      </c>
      <c r="H1066" s="2" t="s">
        <v>36</v>
      </c>
      <c r="I1066" s="7" t="n">
        <v>34486</v>
      </c>
      <c r="J1066" s="2" t="s">
        <v>19</v>
      </c>
      <c r="K1066" s="2" t="s">
        <v>20</v>
      </c>
      <c r="L1066" s="6" t="s">
        <v>4024</v>
      </c>
    </row>
    <row r="1067" customFormat="false" ht="14.9" hidden="false" customHeight="true" outlineLevel="0" collapsed="false">
      <c r="A1067" s="3" t="str">
        <f aca="false">HYPERLINK("https://www.fabsurplus.com/sdi_catalog/salesItemDetails.do?id=77165")</f>
        <v>https://www.fabsurplus.com/sdi_catalog/salesItemDetails.do?id=77165</v>
      </c>
      <c r="B1067" s="3" t="s">
        <v>4025</v>
      </c>
      <c r="C1067" s="3" t="s">
        <v>4026</v>
      </c>
      <c r="D1067" s="3" t="s">
        <v>4027</v>
      </c>
      <c r="E1067" s="3" t="s">
        <v>4028</v>
      </c>
      <c r="F1067" s="3" t="s">
        <v>16</v>
      </c>
      <c r="G1067" s="3" t="s">
        <v>26</v>
      </c>
      <c r="H1067" s="3" t="s">
        <v>284</v>
      </c>
      <c r="I1067" s="3"/>
      <c r="J1067" s="3" t="s">
        <v>19</v>
      </c>
      <c r="K1067" s="3" t="s">
        <v>20</v>
      </c>
      <c r="L1067" s="5" t="s">
        <v>4029</v>
      </c>
    </row>
    <row r="1068" customFormat="false" ht="14.9" hidden="false" customHeight="true" outlineLevel="0" collapsed="false">
      <c r="A1068" s="2" t="str">
        <f aca="false">HYPERLINK("https://www.fabsurplus.com/sdi_catalog/salesItemDetails.do?id=82219")</f>
        <v>https://www.fabsurplus.com/sdi_catalog/salesItemDetails.do?id=82219</v>
      </c>
      <c r="B1068" s="2" t="s">
        <v>4030</v>
      </c>
      <c r="C1068" s="2" t="s">
        <v>4031</v>
      </c>
      <c r="D1068" s="2" t="s">
        <v>4032</v>
      </c>
      <c r="E1068" s="2" t="s">
        <v>4033</v>
      </c>
      <c r="F1068" s="2" t="s">
        <v>47</v>
      </c>
      <c r="G1068" s="2" t="s">
        <v>17</v>
      </c>
      <c r="H1068" s="2" t="s">
        <v>27</v>
      </c>
      <c r="I1068" s="7" t="n">
        <v>36311.9166666667</v>
      </c>
      <c r="J1068" s="2" t="s">
        <v>19</v>
      </c>
      <c r="K1068" s="2" t="s">
        <v>20</v>
      </c>
      <c r="L1068" s="6" t="s">
        <v>4034</v>
      </c>
    </row>
    <row r="1069" customFormat="false" ht="14.9" hidden="false" customHeight="true" outlineLevel="0" collapsed="false">
      <c r="A1069" s="3" t="str">
        <f aca="false">HYPERLINK("https://www.fabsurplus.com/sdi_catalog/salesItemDetails.do?id=105856")</f>
        <v>https://www.fabsurplus.com/sdi_catalog/salesItemDetails.do?id=105856</v>
      </c>
      <c r="B1069" s="3" t="s">
        <v>4035</v>
      </c>
      <c r="C1069" s="3" t="s">
        <v>4036</v>
      </c>
      <c r="D1069" s="3" t="s">
        <v>4037</v>
      </c>
      <c r="E1069" s="3" t="s">
        <v>4038</v>
      </c>
      <c r="F1069" s="3" t="s">
        <v>16</v>
      </c>
      <c r="G1069" s="3" t="s">
        <v>26</v>
      </c>
      <c r="H1069" s="3" t="s">
        <v>36</v>
      </c>
      <c r="I1069" s="4" t="n">
        <v>34850.9166666667</v>
      </c>
      <c r="J1069" s="3" t="s">
        <v>19</v>
      </c>
      <c r="K1069" s="3"/>
      <c r="L1069" s="5" t="s">
        <v>4039</v>
      </c>
    </row>
    <row r="1070" customFormat="false" ht="14.9" hidden="false" customHeight="true" outlineLevel="0" collapsed="false">
      <c r="A1070" s="2" t="str">
        <f aca="false">HYPERLINK("https://www.fabsurplus.com/sdi_catalog/salesItemDetails.do?id=105857")</f>
        <v>https://www.fabsurplus.com/sdi_catalog/salesItemDetails.do?id=105857</v>
      </c>
      <c r="B1070" s="2" t="s">
        <v>4040</v>
      </c>
      <c r="C1070" s="2" t="s">
        <v>4036</v>
      </c>
      <c r="D1070" s="2" t="s">
        <v>4037</v>
      </c>
      <c r="E1070" s="2" t="s">
        <v>4041</v>
      </c>
      <c r="F1070" s="2" t="s">
        <v>16</v>
      </c>
      <c r="G1070" s="2" t="s">
        <v>26</v>
      </c>
      <c r="H1070" s="2" t="s">
        <v>36</v>
      </c>
      <c r="I1070" s="7" t="n">
        <v>34850.9166666667</v>
      </c>
      <c r="J1070" s="2" t="s">
        <v>19</v>
      </c>
      <c r="K1070" s="2" t="s">
        <v>20</v>
      </c>
      <c r="L1070" s="6" t="s">
        <v>4042</v>
      </c>
    </row>
    <row r="1071" customFormat="false" ht="14.9" hidden="false" customHeight="true" outlineLevel="0" collapsed="false">
      <c r="A1071" s="3" t="str">
        <f aca="false">HYPERLINK("https://www.fabsurplus.com/sdi_catalog/salesItemDetails.do?id=84100")</f>
        <v>https://www.fabsurplus.com/sdi_catalog/salesItemDetails.do?id=84100</v>
      </c>
      <c r="B1071" s="3" t="s">
        <v>4043</v>
      </c>
      <c r="C1071" s="3" t="s">
        <v>4044</v>
      </c>
      <c r="D1071" s="3" t="s">
        <v>4045</v>
      </c>
      <c r="E1071" s="3" t="s">
        <v>4046</v>
      </c>
      <c r="F1071" s="3" t="s">
        <v>126</v>
      </c>
      <c r="G1071" s="3"/>
      <c r="H1071" s="3" t="s">
        <v>36</v>
      </c>
      <c r="I1071" s="3"/>
      <c r="J1071" s="3" t="s">
        <v>19</v>
      </c>
      <c r="K1071" s="3" t="s">
        <v>20</v>
      </c>
      <c r="L1071" s="5" t="s">
        <v>4047</v>
      </c>
    </row>
    <row r="1072" customFormat="false" ht="14.9" hidden="false" customHeight="true" outlineLevel="0" collapsed="false">
      <c r="A1072" s="2" t="str">
        <f aca="false">HYPERLINK("https://www.fabsurplus.com/sdi_catalog/salesItemDetails.do?id=105863")</f>
        <v>https://www.fabsurplus.com/sdi_catalog/salesItemDetails.do?id=105863</v>
      </c>
      <c r="B1072" s="2" t="s">
        <v>4048</v>
      </c>
      <c r="C1072" s="2" t="s">
        <v>4049</v>
      </c>
      <c r="D1072" s="2" t="s">
        <v>4050</v>
      </c>
      <c r="E1072" s="2" t="s">
        <v>4051</v>
      </c>
      <c r="F1072" s="2" t="s">
        <v>16</v>
      </c>
      <c r="G1072" s="2" t="s">
        <v>26</v>
      </c>
      <c r="H1072" s="2" t="s">
        <v>346</v>
      </c>
      <c r="I1072" s="7" t="n">
        <v>35581.9166666667</v>
      </c>
      <c r="J1072" s="2" t="s">
        <v>19</v>
      </c>
      <c r="K1072" s="2" t="s">
        <v>20</v>
      </c>
      <c r="L1072" s="6" t="s">
        <v>4052</v>
      </c>
    </row>
    <row r="1073" customFormat="false" ht="14.9" hidden="false" customHeight="true" outlineLevel="0" collapsed="false">
      <c r="A1073" s="3" t="str">
        <f aca="false">HYPERLINK("https://www.fabsurplus.com/sdi_catalog/salesItemDetails.do?id=53033")</f>
        <v>https://www.fabsurplus.com/sdi_catalog/salesItemDetails.do?id=53033</v>
      </c>
      <c r="B1073" s="3" t="s">
        <v>4053</v>
      </c>
      <c r="C1073" s="3" t="s">
        <v>4054</v>
      </c>
      <c r="D1073" s="3" t="s">
        <v>4055</v>
      </c>
      <c r="E1073" s="3" t="s">
        <v>4056</v>
      </c>
      <c r="F1073" s="3" t="s">
        <v>16</v>
      </c>
      <c r="G1073" s="3" t="s">
        <v>17</v>
      </c>
      <c r="H1073" s="3" t="s">
        <v>27</v>
      </c>
      <c r="I1073" s="3"/>
      <c r="J1073" s="3" t="s">
        <v>19</v>
      </c>
      <c r="K1073" s="3" t="s">
        <v>20</v>
      </c>
      <c r="L1073" s="5" t="s">
        <v>4057</v>
      </c>
    </row>
    <row r="1074" customFormat="false" ht="14.9" hidden="false" customHeight="true" outlineLevel="0" collapsed="false">
      <c r="A1074" s="2" t="str">
        <f aca="false">HYPERLINK("https://www.fabsurplus.com/sdi_catalog/salesItemDetails.do?id=83738")</f>
        <v>https://www.fabsurplus.com/sdi_catalog/salesItemDetails.do?id=83738</v>
      </c>
      <c r="B1074" s="2" t="s">
        <v>4058</v>
      </c>
      <c r="C1074" s="2" t="s">
        <v>4059</v>
      </c>
      <c r="D1074" s="2" t="s">
        <v>4060</v>
      </c>
      <c r="E1074" s="2" t="s">
        <v>4061</v>
      </c>
      <c r="F1074" s="2" t="s">
        <v>16</v>
      </c>
      <c r="G1074" s="2"/>
      <c r="H1074" s="2" t="s">
        <v>36</v>
      </c>
      <c r="I1074" s="2"/>
      <c r="J1074" s="2" t="s">
        <v>19</v>
      </c>
      <c r="K1074" s="2" t="s">
        <v>20</v>
      </c>
      <c r="L1074" s="6" t="s">
        <v>4062</v>
      </c>
    </row>
    <row r="1075" customFormat="false" ht="14.9" hidden="false" customHeight="true" outlineLevel="0" collapsed="false">
      <c r="A1075" s="3" t="str">
        <f aca="false">HYPERLINK("https://www.fabsurplus.com/sdi_catalog/salesItemDetails.do?id=83861")</f>
        <v>https://www.fabsurplus.com/sdi_catalog/salesItemDetails.do?id=83861</v>
      </c>
      <c r="B1075" s="3" t="s">
        <v>4063</v>
      </c>
      <c r="C1075" s="3" t="s">
        <v>4059</v>
      </c>
      <c r="D1075" s="3" t="s">
        <v>4064</v>
      </c>
      <c r="E1075" s="3" t="s">
        <v>4065</v>
      </c>
      <c r="F1075" s="3" t="s">
        <v>16</v>
      </c>
      <c r="G1075" s="3"/>
      <c r="H1075" s="3" t="s">
        <v>36</v>
      </c>
      <c r="I1075" s="3"/>
      <c r="J1075" s="3" t="s">
        <v>19</v>
      </c>
      <c r="K1075" s="3" t="s">
        <v>20</v>
      </c>
      <c r="L1075" s="5" t="s">
        <v>4066</v>
      </c>
    </row>
    <row r="1076" customFormat="false" ht="14.9" hidden="false" customHeight="true" outlineLevel="0" collapsed="false">
      <c r="A1076" s="2" t="str">
        <f aca="false">HYPERLINK("https://www.fabsurplus.com/sdi_catalog/salesItemDetails.do?id=83864")</f>
        <v>https://www.fabsurplus.com/sdi_catalog/salesItemDetails.do?id=83864</v>
      </c>
      <c r="B1076" s="2" t="s">
        <v>4067</v>
      </c>
      <c r="C1076" s="2" t="s">
        <v>4059</v>
      </c>
      <c r="D1076" s="2" t="s">
        <v>4068</v>
      </c>
      <c r="E1076" s="2" t="s">
        <v>4069</v>
      </c>
      <c r="F1076" s="2" t="s">
        <v>47</v>
      </c>
      <c r="G1076" s="2"/>
      <c r="H1076" s="2" t="s">
        <v>36</v>
      </c>
      <c r="I1076" s="2"/>
      <c r="J1076" s="2" t="s">
        <v>19</v>
      </c>
      <c r="K1076" s="2" t="s">
        <v>20</v>
      </c>
      <c r="L1076" s="6" t="s">
        <v>4070</v>
      </c>
    </row>
    <row r="1077" customFormat="false" ht="14.9" hidden="false" customHeight="true" outlineLevel="0" collapsed="false">
      <c r="A1077" s="3" t="str">
        <f aca="false">HYPERLINK("https://www.fabsurplus.com/sdi_catalog/salesItemDetails.do?id=83865")</f>
        <v>https://www.fabsurplus.com/sdi_catalog/salesItemDetails.do?id=83865</v>
      </c>
      <c r="B1077" s="3" t="s">
        <v>4071</v>
      </c>
      <c r="C1077" s="3" t="s">
        <v>4059</v>
      </c>
      <c r="D1077" s="3" t="s">
        <v>4072</v>
      </c>
      <c r="E1077" s="3" t="s">
        <v>4073</v>
      </c>
      <c r="F1077" s="3" t="s">
        <v>161</v>
      </c>
      <c r="G1077" s="3"/>
      <c r="H1077" s="3" t="s">
        <v>36</v>
      </c>
      <c r="I1077" s="3"/>
      <c r="J1077" s="3" t="s">
        <v>19</v>
      </c>
      <c r="K1077" s="3" t="s">
        <v>20</v>
      </c>
      <c r="L1077" s="5" t="s">
        <v>4074</v>
      </c>
    </row>
    <row r="1078" customFormat="false" ht="14.9" hidden="false" customHeight="true" outlineLevel="0" collapsed="false">
      <c r="A1078" s="2" t="str">
        <f aca="false">HYPERLINK("https://www.fabsurplus.com/sdi_catalog/salesItemDetails.do?id=83866")</f>
        <v>https://www.fabsurplus.com/sdi_catalog/salesItemDetails.do?id=83866</v>
      </c>
      <c r="B1078" s="2" t="s">
        <v>4075</v>
      </c>
      <c r="C1078" s="2" t="s">
        <v>4059</v>
      </c>
      <c r="D1078" s="2" t="s">
        <v>4076</v>
      </c>
      <c r="E1078" s="2" t="s">
        <v>4077</v>
      </c>
      <c r="F1078" s="2" t="s">
        <v>113</v>
      </c>
      <c r="G1078" s="2"/>
      <c r="H1078" s="2" t="s">
        <v>36</v>
      </c>
      <c r="I1078" s="2"/>
      <c r="J1078" s="2" t="s">
        <v>19</v>
      </c>
      <c r="K1078" s="2" t="s">
        <v>20</v>
      </c>
      <c r="L1078" s="6" t="s">
        <v>4078</v>
      </c>
    </row>
    <row r="1079" customFormat="false" ht="14.9" hidden="false" customHeight="true" outlineLevel="0" collapsed="false">
      <c r="A1079" s="3" t="str">
        <f aca="false">HYPERLINK("https://www.fabsurplus.com/sdi_catalog/salesItemDetails.do?id=83939")</f>
        <v>https://www.fabsurplus.com/sdi_catalog/salesItemDetails.do?id=83939</v>
      </c>
      <c r="B1079" s="3" t="s">
        <v>4079</v>
      </c>
      <c r="C1079" s="3" t="s">
        <v>4059</v>
      </c>
      <c r="D1079" s="3" t="s">
        <v>4080</v>
      </c>
      <c r="E1079" s="3" t="s">
        <v>4081</v>
      </c>
      <c r="F1079" s="3" t="s">
        <v>16</v>
      </c>
      <c r="G1079" s="3"/>
      <c r="H1079" s="3" t="s">
        <v>36</v>
      </c>
      <c r="I1079" s="3"/>
      <c r="J1079" s="3" t="s">
        <v>19</v>
      </c>
      <c r="K1079" s="3" t="s">
        <v>20</v>
      </c>
      <c r="L1079" s="5" t="s">
        <v>4082</v>
      </c>
    </row>
    <row r="1080" customFormat="false" ht="14.9" hidden="false" customHeight="true" outlineLevel="0" collapsed="false">
      <c r="A1080" s="2" t="str">
        <f aca="false">HYPERLINK("https://www.fabsurplus.com/sdi_catalog/salesItemDetails.do?id=84077")</f>
        <v>https://www.fabsurplus.com/sdi_catalog/salesItemDetails.do?id=84077</v>
      </c>
      <c r="B1080" s="2" t="s">
        <v>4083</v>
      </c>
      <c r="C1080" s="2" t="s">
        <v>4059</v>
      </c>
      <c r="D1080" s="2" t="s">
        <v>4084</v>
      </c>
      <c r="E1080" s="2" t="s">
        <v>4085</v>
      </c>
      <c r="F1080" s="2" t="s">
        <v>16</v>
      </c>
      <c r="G1080" s="2"/>
      <c r="H1080" s="2" t="s">
        <v>27</v>
      </c>
      <c r="I1080" s="2"/>
      <c r="J1080" s="2" t="s">
        <v>19</v>
      </c>
      <c r="K1080" s="2" t="s">
        <v>20</v>
      </c>
      <c r="L1080" s="6" t="s">
        <v>4086</v>
      </c>
    </row>
    <row r="1081" customFormat="false" ht="14.9" hidden="false" customHeight="true" outlineLevel="0" collapsed="false">
      <c r="A1081" s="3" t="str">
        <f aca="false">HYPERLINK("https://www.fabsurplus.com/sdi_catalog/salesItemDetails.do?id=84097")</f>
        <v>https://www.fabsurplus.com/sdi_catalog/salesItemDetails.do?id=84097</v>
      </c>
      <c r="B1081" s="3" t="s">
        <v>4087</v>
      </c>
      <c r="C1081" s="3" t="s">
        <v>4059</v>
      </c>
      <c r="D1081" s="3" t="s">
        <v>4088</v>
      </c>
      <c r="E1081" s="3" t="s">
        <v>4089</v>
      </c>
      <c r="F1081" s="3" t="s">
        <v>16</v>
      </c>
      <c r="G1081" s="3"/>
      <c r="H1081" s="3" t="s">
        <v>36</v>
      </c>
      <c r="I1081" s="3"/>
      <c r="J1081" s="3" t="s">
        <v>19</v>
      </c>
      <c r="K1081" s="3" t="s">
        <v>20</v>
      </c>
      <c r="L1081" s="5" t="s">
        <v>4090</v>
      </c>
    </row>
    <row r="1082" customFormat="false" ht="14.9" hidden="false" customHeight="true" outlineLevel="0" collapsed="false">
      <c r="A1082" s="2" t="str">
        <f aca="false">HYPERLINK("https://www.fabsurplus.com/sdi_catalog/salesItemDetails.do?id=84101")</f>
        <v>https://www.fabsurplus.com/sdi_catalog/salesItemDetails.do?id=84101</v>
      </c>
      <c r="B1082" s="2" t="s">
        <v>4091</v>
      </c>
      <c r="C1082" s="2" t="s">
        <v>4059</v>
      </c>
      <c r="D1082" s="2" t="s">
        <v>4092</v>
      </c>
      <c r="E1082" s="2" t="s">
        <v>4093</v>
      </c>
      <c r="F1082" s="2" t="s">
        <v>16</v>
      </c>
      <c r="G1082" s="2"/>
      <c r="H1082" s="2" t="s">
        <v>36</v>
      </c>
      <c r="I1082" s="2"/>
      <c r="J1082" s="2" t="s">
        <v>19</v>
      </c>
      <c r="K1082" s="2" t="s">
        <v>20</v>
      </c>
      <c r="L1082" s="6" t="s">
        <v>4094</v>
      </c>
    </row>
    <row r="1083" customFormat="false" ht="14.9" hidden="false" customHeight="true" outlineLevel="0" collapsed="false">
      <c r="A1083" s="3" t="str">
        <f aca="false">HYPERLINK("https://www.fabsurplus.com/sdi_catalog/salesItemDetails.do?id=84242")</f>
        <v>https://www.fabsurplus.com/sdi_catalog/salesItemDetails.do?id=84242</v>
      </c>
      <c r="B1083" s="3" t="s">
        <v>4095</v>
      </c>
      <c r="C1083" s="3" t="s">
        <v>4059</v>
      </c>
      <c r="D1083" s="3" t="s">
        <v>4096</v>
      </c>
      <c r="E1083" s="3" t="s">
        <v>4097</v>
      </c>
      <c r="F1083" s="3" t="s">
        <v>16</v>
      </c>
      <c r="G1083" s="3"/>
      <c r="H1083" s="3" t="s">
        <v>36</v>
      </c>
      <c r="I1083" s="3"/>
      <c r="J1083" s="3" t="s">
        <v>19</v>
      </c>
      <c r="K1083" s="3" t="s">
        <v>20</v>
      </c>
      <c r="L1083" s="3" t="s">
        <v>4098</v>
      </c>
    </row>
    <row r="1084" customFormat="false" ht="14.9" hidden="false" customHeight="true" outlineLevel="0" collapsed="false">
      <c r="A1084" s="2" t="str">
        <f aca="false">HYPERLINK("https://www.fabsurplus.com/sdi_catalog/salesItemDetails.do?id=71497")</f>
        <v>https://www.fabsurplus.com/sdi_catalog/salesItemDetails.do?id=71497</v>
      </c>
      <c r="B1084" s="2" t="s">
        <v>4099</v>
      </c>
      <c r="C1084" s="2" t="s">
        <v>4100</v>
      </c>
      <c r="D1084" s="2" t="s">
        <v>4101</v>
      </c>
      <c r="E1084" s="2" t="s">
        <v>4102</v>
      </c>
      <c r="F1084" s="2" t="s">
        <v>16</v>
      </c>
      <c r="G1084" s="2" t="s">
        <v>17</v>
      </c>
      <c r="H1084" s="2" t="s">
        <v>27</v>
      </c>
      <c r="I1084" s="2"/>
      <c r="J1084" s="2" t="s">
        <v>19</v>
      </c>
      <c r="K1084" s="2" t="s">
        <v>20</v>
      </c>
      <c r="L1084" s="6" t="s">
        <v>4103</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93</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2024-02-20T18:31:20Z</dcterms:modified>
  <cp:revision>3</cp:revision>
  <dc:subject/>
  <dc:title/>
</cp:coreProperties>
</file>