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esitem expor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<sst xmlns="http://schemas.openxmlformats.org/spreadsheetml/2006/main" count="2682" uniqueCount="1131">
  <si>
    <t xml:space="preserve">LINK TO DETAILS ON OUR WEBSITE</t>
  </si>
  <si>
    <t xml:space="preserve">SDI ID</t>
  </si>
  <si>
    <t xml:space="preserve">Manufacturer</t>
  </si>
  <si>
    <t xml:space="preserve">Model</t>
  </si>
  <si>
    <t xml:space="preserve">Description</t>
  </si>
  <si>
    <t xml:space="preserve">QTY</t>
  </si>
  <si>
    <t xml:space="preserve">Version</t>
  </si>
  <si>
    <t xml:space="preserve">Condition</t>
  </si>
  <si>
    <t xml:space="preserve">Vintage</t>
  </si>
  <si>
    <t xml:space="preserve">Location</t>
  </si>
  <si>
    <t xml:space="preserve">54226</t>
  </si>
  <si>
    <t xml:space="preserve">Accretech TSK</t>
  </si>
  <si>
    <t xml:space="preserve">MHF300L</t>
  </si>
  <si>
    <t xml:space="preserve">Test head manipulators</t>
  </si>
  <si>
    <t xml:space="preserve">1</t>
  </si>
  <si>
    <t xml:space="preserve">200  mm</t>
  </si>
  <si>
    <t xml:space="preserve">good</t>
  </si>
  <si>
    <t xml:space="preserve">Italy</t>
  </si>
  <si>
    <t xml:space="preserve">95398</t>
  </si>
  <si>
    <t xml:space="preserve">95399</t>
  </si>
  <si>
    <t xml:space="preserve">95400</t>
  </si>
  <si>
    <t xml:space="preserve">95401</t>
  </si>
  <si>
    <t xml:space="preserve">95402</t>
  </si>
  <si>
    <t xml:space="preserve">95403</t>
  </si>
  <si>
    <t xml:space="preserve">91841</t>
  </si>
  <si>
    <t xml:space="preserve">ADE</t>
  </si>
  <si>
    <t xml:space="preserve">Episcan 1000 </t>
  </si>
  <si>
    <t xml:space="preserve">FT-IR Spectromter for measurement of Epitaxial films</t>
  </si>
  <si>
    <t xml:space="preserve">100-200 mm</t>
  </si>
  <si>
    <t xml:space="preserve">Texas 75074 USA</t>
  </si>
  <si>
    <t xml:space="preserve">87553</t>
  </si>
  <si>
    <t xml:space="preserve">ADVANCED ENERGY</t>
  </si>
  <si>
    <t xml:space="preserve">MDX</t>
  </si>
  <si>
    <t xml:space="preserve">Magnetron Drive p/n 2011-000-D</t>
  </si>
  <si>
    <t xml:space="preserve">spares</t>
  </si>
  <si>
    <t xml:space="preserve">excellent</t>
  </si>
  <si>
    <t xml:space="preserve">89909</t>
  </si>
  <si>
    <t xml:space="preserve">Advantest</t>
  </si>
  <si>
    <t xml:space="preserve">Hifix for PQFP80 (14 x 20)</t>
  </si>
  <si>
    <t xml:space="preserve">Hi-fix for Advantest T5371 package type PQFP80 (14 x 20)</t>
  </si>
  <si>
    <t xml:space="preserve">Spares</t>
  </si>
  <si>
    <t xml:space="preserve">87652</t>
  </si>
  <si>
    <t xml:space="preserve">T5371</t>
  </si>
  <si>
    <t xml:space="preserve">Test system (With a single test head  )</t>
  </si>
  <si>
    <t xml:space="preserve">Test</t>
  </si>
  <si>
    <t xml:space="preserve">99380</t>
  </si>
  <si>
    <t xml:space="preserve">ADVANTEST</t>
  </si>
  <si>
    <t xml:space="preserve">T5771ES</t>
  </si>
  <si>
    <t xml:space="preserve">Automated Test Equipment</t>
  </si>
  <si>
    <t xml:space="preserve">TEST</t>
  </si>
  <si>
    <t xml:space="preserve">99379</t>
  </si>
  <si>
    <t xml:space="preserve">ADVANTEST </t>
  </si>
  <si>
    <t xml:space="preserve">T5375 </t>
  </si>
  <si>
    <t xml:space="preserve">87531</t>
  </si>
  <si>
    <t xml:space="preserve">AG ASSOCIATES</t>
  </si>
  <si>
    <t xml:space="preserve">610</t>
  </si>
  <si>
    <t xml:space="preserve">Benchtop RTP System, for up to 6" Wafers</t>
  </si>
  <si>
    <t xml:space="preserve">150  mm</t>
  </si>
  <si>
    <t xml:space="preserve">refurbished</t>
  </si>
  <si>
    <t xml:space="preserve">96406</t>
  </si>
  <si>
    <t xml:space="preserve">AG Associates</t>
  </si>
  <si>
    <t xml:space="preserve">Heatpulse 210M</t>
  </si>
  <si>
    <t xml:space="preserve">Rapid Thermal Annealing System</t>
  </si>
  <si>
    <t xml:space="preserve">100 mm</t>
  </si>
  <si>
    <t xml:space="preserve">76605</t>
  </si>
  <si>
    <t xml:space="preserve">Agilent</t>
  </si>
  <si>
    <t xml:space="preserve">41501B</t>
  </si>
  <si>
    <t xml:space="preserve">SMU and PGU 2 units</t>
  </si>
  <si>
    <t xml:space="preserve">200 mm</t>
  </si>
  <si>
    <t xml:space="preserve">9871</t>
  </si>
  <si>
    <t xml:space="preserve">AIR SYSTEM INTL</t>
  </si>
  <si>
    <t xml:space="preserve">SVB-E8EXP</t>
  </si>
  <si>
    <t xml:space="preserve">Electric Blower, Explosion Proof</t>
  </si>
  <si>
    <t xml:space="preserve">FACILITIES</t>
  </si>
  <si>
    <t xml:space="preserve">35536</t>
  </si>
  <si>
    <t xml:space="preserve">AKRION</t>
  </si>
  <si>
    <t xml:space="preserve">V2-HL.2000</t>
  </si>
  <si>
    <t xml:space="preserve">Acid Wet Bench</t>
  </si>
  <si>
    <t xml:space="preserve">33741</t>
  </si>
  <si>
    <t xml:space="preserve">V2-SA.3200</t>
  </si>
  <si>
    <t xml:space="preserve">Wet Process Station Including Tanks</t>
  </si>
  <si>
    <t xml:space="preserve">150 mm</t>
  </si>
  <si>
    <t xml:space="preserve">33617</t>
  </si>
  <si>
    <t xml:space="preserve">Alcan Tech/Canon</t>
  </si>
  <si>
    <t xml:space="preserve">MAS-8000</t>
  </si>
  <si>
    <t xml:space="preserve">Microwave Ashing System</t>
  </si>
  <si>
    <t xml:space="preserve">87545</t>
  </si>
  <si>
    <t xml:space="preserve">ALCATEL</t>
  </si>
  <si>
    <t xml:space="preserve">5150CP</t>
  </si>
  <si>
    <t xml:space="preserve">Turbo Molecular Vacuum Pump</t>
  </si>
  <si>
    <t xml:space="preserve">2</t>
  </si>
  <si>
    <t xml:space="preserve">PUMP</t>
  </si>
  <si>
    <t xml:space="preserve">87653</t>
  </si>
  <si>
    <t xml:space="preserve">Alessi</t>
  </si>
  <si>
    <t xml:space="preserve">REL 5000</t>
  </si>
  <si>
    <t xml:space="preserve">Semi-Automatic Prober</t>
  </si>
  <si>
    <t xml:space="preserve">Prober</t>
  </si>
  <si>
    <t xml:space="preserve">91879</t>
  </si>
  <si>
    <t xml:space="preserve">ALESSI</t>
  </si>
  <si>
    <t xml:space="preserve">REL-4500</t>
  </si>
  <si>
    <t xml:space="preserve">Analytical Wafer Prober with 6" (dia.) Gold Plated Chuck</t>
  </si>
  <si>
    <t xml:space="preserve">87475</t>
  </si>
  <si>
    <t xml:space="preserve">ALPHASEM</t>
  </si>
  <si>
    <t xml:space="preserve">Swissline 9006 (Spares)</t>
  </si>
  <si>
    <t xml:space="preserve">Automatic Epoxy Die Bonder, Parts Tool Only</t>
  </si>
  <si>
    <t xml:space="preserve">for spares use</t>
  </si>
  <si>
    <t xml:space="preserve">2669</t>
  </si>
  <si>
    <t xml:space="preserve">ANGELANTONI</t>
  </si>
  <si>
    <t xml:space="preserve">T600 TU5</t>
  </si>
  <si>
    <t xml:space="preserve">Large Clean Room Oven</t>
  </si>
  <si>
    <t xml:space="preserve">10637</t>
  </si>
  <si>
    <t xml:space="preserve">Angelantoni</t>
  </si>
  <si>
    <t xml:space="preserve">T600 TUS</t>
  </si>
  <si>
    <t xml:space="preserve">34740</t>
  </si>
  <si>
    <t xml:space="preserve">AP &amp; S</t>
  </si>
  <si>
    <t xml:space="preserve">TwinStep-B H3P04</t>
  </si>
  <si>
    <t xml:space="preserve">Semi-Automatic H3PO4 2 stage Megasonic QDR</t>
  </si>
  <si>
    <t xml:space="preserve">Avezzano 67051 Italy</t>
  </si>
  <si>
    <t xml:space="preserve">11568</t>
  </si>
  <si>
    <t xml:space="preserve">Applied Materials</t>
  </si>
  <si>
    <t xml:space="preserve">0020-0323 REV H</t>
  </si>
  <si>
    <t xml:space="preserve">Heat Exchanger</t>
  </si>
  <si>
    <t xml:space="preserve">11569</t>
  </si>
  <si>
    <t xml:space="preserve">0290-09018 Rev F</t>
  </si>
  <si>
    <t xml:space="preserve">99292</t>
  </si>
  <si>
    <t xml:space="preserve">Centura 5200 EPI HTF</t>
  </si>
  <si>
    <t xml:space="preserve">EPI Deposition, 3 CH ATM</t>
  </si>
  <si>
    <t xml:space="preserve">Europe</t>
  </si>
  <si>
    <t xml:space="preserve">99293</t>
  </si>
  <si>
    <t xml:space="preserve">Centura RTP</t>
  </si>
  <si>
    <t xml:space="preserve">RTP system with 1 X Polygen Chamber SiN Process</t>
  </si>
  <si>
    <t xml:space="preserve">fair</t>
  </si>
  <si>
    <t xml:space="preserve">83514</t>
  </si>
  <si>
    <t xml:space="preserve">Opal 7830i Enhanced</t>
  </si>
  <si>
    <t xml:space="preserve">CD-SEM</t>
  </si>
  <si>
    <t xml:space="preserve">99300</t>
  </si>
  <si>
    <t xml:space="preserve">P5000</t>
  </si>
  <si>
    <t xml:space="preserve">3 chamber CVD, Universal SiN process</t>
  </si>
  <si>
    <t xml:space="preserve">99296</t>
  </si>
  <si>
    <t xml:space="preserve">4 CH system with 2 x SiN CVD, 2 x Etch</t>
  </si>
  <si>
    <t xml:space="preserve">99299</t>
  </si>
  <si>
    <t xml:space="preserve">4 Chamber CVD, 2 CH etch, 2 ch TEOS</t>
  </si>
  <si>
    <t xml:space="preserve">99294</t>
  </si>
  <si>
    <t xml:space="preserve">CVD 4 CH dxZ - SiN process</t>
  </si>
  <si>
    <t xml:space="preserve">3419</t>
  </si>
  <si>
    <t xml:space="preserve">CVD System, 2 Chamber TEOS Oxide CVD</t>
  </si>
  <si>
    <t xml:space="preserve">200 MM</t>
  </si>
  <si>
    <t xml:space="preserve">Austria</t>
  </si>
  <si>
    <t xml:space="preserve">99297</t>
  </si>
  <si>
    <t xml:space="preserve">CVD with 2 CH etch, 2 CH CVD TEOS</t>
  </si>
  <si>
    <t xml:space="preserve">99295</t>
  </si>
  <si>
    <t xml:space="preserve">CVD, 3 x Universal CVD Ch, SIN process</t>
  </si>
  <si>
    <t xml:space="preserve">99298</t>
  </si>
  <si>
    <t xml:space="preserve">P5000 SACVD</t>
  </si>
  <si>
    <t xml:space="preserve">4 CH system with 2 xTEOS CVD, 2 x Etch</t>
  </si>
  <si>
    <t xml:space="preserve">99301</t>
  </si>
  <si>
    <t xml:space="preserve">ASM</t>
  </si>
  <si>
    <t xml:space="preserve">Epsilon 3200</t>
  </si>
  <si>
    <t xml:space="preserve">GaAs Epitaxial Deposition</t>
  </si>
  <si>
    <t xml:space="preserve">300 mm</t>
  </si>
  <si>
    <t xml:space="preserve">99302</t>
  </si>
  <si>
    <t xml:space="preserve">99305</t>
  </si>
  <si>
    <t xml:space="preserve">Axcelis</t>
  </si>
  <si>
    <t xml:space="preserve">Fusion PS3</t>
  </si>
  <si>
    <t xml:space="preserve">UV Cure System  2 CH UV Bake</t>
  </si>
  <si>
    <t xml:space="preserve">99306</t>
  </si>
  <si>
    <t xml:space="preserve">NV GSD 200E</t>
  </si>
  <si>
    <t xml:space="preserve">Medium Current Ion Implanter, 180 KV</t>
  </si>
  <si>
    <t xml:space="preserve">99378</t>
  </si>
  <si>
    <t xml:space="preserve">NV-GSD-200E2</t>
  </si>
  <si>
    <t xml:space="preserve">Medium Current Ion Implanter</t>
  </si>
  <si>
    <t xml:space="preserve">54859</t>
  </si>
  <si>
    <t xml:space="preserve">Baccini</t>
  </si>
  <si>
    <t xml:space="preserve">35MW Solar Cell Line</t>
  </si>
  <si>
    <t xml:space="preserve">Solar Cell Print line for Mono or Poly Crystalline Solar Cells</t>
  </si>
  <si>
    <t xml:space="preserve">156 mm</t>
  </si>
  <si>
    <t xml:space="preserve">Port Klang, malaysia</t>
  </si>
  <si>
    <t xml:space="preserve">77017</t>
  </si>
  <si>
    <t xml:space="preserve">Cell electrical tester</t>
  </si>
  <si>
    <t xml:space="preserve">Electrical Cell tester</t>
  </si>
  <si>
    <t xml:space="preserve">Port Klang Malaysia</t>
  </si>
  <si>
    <t xml:space="preserve">77013</t>
  </si>
  <si>
    <t xml:space="preserve">CHIP AND CRACK CAMERA</t>
  </si>
  <si>
    <t xml:space="preserve">Chip and Crack camera</t>
  </si>
  <si>
    <t xml:space="preserve">77021</t>
  </si>
  <si>
    <t xml:space="preserve">Dryer 1</t>
  </si>
  <si>
    <t xml:space="preserve">77022</t>
  </si>
  <si>
    <t xml:space="preserve">Dryer 2</t>
  </si>
  <si>
    <t xml:space="preserve">77009</t>
  </si>
  <si>
    <t xml:space="preserve">Screen Printer 2</t>
  </si>
  <si>
    <t xml:space="preserve">screen printer</t>
  </si>
  <si>
    <t xml:space="preserve">77010</t>
  </si>
  <si>
    <t xml:space="preserve">Screen Printer 3</t>
  </si>
  <si>
    <t xml:space="preserve">99405</t>
  </si>
  <si>
    <t xml:space="preserve">Bio-Rad</t>
  </si>
  <si>
    <t xml:space="preserve">Q5 (Upgrade to a Q6)</t>
  </si>
  <si>
    <t xml:space="preserve">Overlay Registration Tool</t>
  </si>
  <si>
    <t xml:space="preserve">up to 200 mm</t>
  </si>
  <si>
    <t xml:space="preserve">99406</t>
  </si>
  <si>
    <t xml:space="preserve">Q7/Q8</t>
  </si>
  <si>
    <t xml:space="preserve">Overlay metrology Tool</t>
  </si>
  <si>
    <t xml:space="preserve">150 mm-200 mm</t>
  </si>
  <si>
    <t xml:space="preserve">95016</t>
  </si>
  <si>
    <t xml:space="preserve">Q8</t>
  </si>
  <si>
    <t xml:space="preserve">Overlay Metrology</t>
  </si>
  <si>
    <t xml:space="preserve">99407</t>
  </si>
  <si>
    <t xml:space="preserve">QS-1200</t>
  </si>
  <si>
    <t xml:space="preserve">FT-IR Spectrometer</t>
  </si>
  <si>
    <t xml:space="preserve">99408</t>
  </si>
  <si>
    <t xml:space="preserve">QS-300</t>
  </si>
  <si>
    <t xml:space="preserve">FT-IR Spectrometer for measurement of EPI films</t>
  </si>
  <si>
    <t xml:space="preserve">99409</t>
  </si>
  <si>
    <t xml:space="preserve">QS-408M</t>
  </si>
  <si>
    <t xml:space="preserve">Manual FT-IR Spectrometer</t>
  </si>
  <si>
    <t xml:space="preserve">33671</t>
  </si>
  <si>
    <t xml:space="preserve">BIORAD</t>
  </si>
  <si>
    <t xml:space="preserve">Q5</t>
  </si>
  <si>
    <t xml:space="preserve">Overlay Metrology Tool</t>
  </si>
  <si>
    <t xml:space="preserve">91845</t>
  </si>
  <si>
    <t xml:space="preserve">FT-IR Spectrometer for up to 200mm Wafers</t>
  </si>
  <si>
    <t xml:space="preserve">91847</t>
  </si>
  <si>
    <t xml:space="preserve">Manual FT-IR Spectrometer for Epi, SiN, BPSG Measurement &amp; More, up to 200mm Wafers, 2ea Available</t>
  </si>
  <si>
    <t xml:space="preserve">98851</t>
  </si>
  <si>
    <t xml:space="preserve">Bruker</t>
  </si>
  <si>
    <t xml:space="preserve">D8 Fabline</t>
  </si>
  <si>
    <t xml:space="preserve">X-ray Diffractometer</t>
  </si>
  <si>
    <t xml:space="preserve">150 mm / 200 mm</t>
  </si>
  <si>
    <t xml:space="preserve">68025</t>
  </si>
  <si>
    <t xml:space="preserve">Canon</t>
  </si>
  <si>
    <t xml:space="preserve">FPA 5000 ES2+</t>
  </si>
  <si>
    <t xml:space="preserve">248 nm lithography exposure system</t>
  </si>
  <si>
    <t xml:space="preserve">200 mm (300 mm also possible with conversion kit)</t>
  </si>
  <si>
    <t xml:space="preserve">Boerne, TX</t>
  </si>
  <si>
    <t xml:space="preserve">56144</t>
  </si>
  <si>
    <t xml:space="preserve">Centrotherm</t>
  </si>
  <si>
    <t xml:space="preserve">Centronic E2000</t>
  </si>
  <si>
    <t xml:space="preserve">Horizontal diffusion furnace for POCl3 doping</t>
  </si>
  <si>
    <t xml:space="preserve">56140</t>
  </si>
  <si>
    <t xml:space="preserve">CentroTherm</t>
  </si>
  <si>
    <t xml:space="preserve">DO 12.000-200-FF-HTO-CAN-NT4.0</t>
  </si>
  <si>
    <t xml:space="preserve">Fast Firing Funace with Dryer</t>
  </si>
  <si>
    <t xml:space="preserve">156mm</t>
  </si>
  <si>
    <t xml:space="preserve">80083</t>
  </si>
  <si>
    <t xml:space="preserve">COLUSSI</t>
  </si>
  <si>
    <t xml:space="preserve">UG 50 E</t>
  </si>
  <si>
    <t xml:space="preserve">AUTOCLAVE FOR STERILIZATION</t>
  </si>
  <si>
    <t xml:space="preserve">Laboratory</t>
  </si>
  <si>
    <t xml:space="preserve">87513</t>
  </si>
  <si>
    <t xml:space="preserve">Contamination Control</t>
  </si>
  <si>
    <t xml:space="preserve">Desiccator boxes, 10ea Available</t>
  </si>
  <si>
    <t xml:space="preserve">10</t>
  </si>
  <si>
    <t xml:space="preserve">Facilities</t>
  </si>
  <si>
    <t xml:space="preserve">99395</t>
  </si>
  <si>
    <t xml:space="preserve">Convac</t>
  </si>
  <si>
    <t xml:space="preserve">M2000</t>
  </si>
  <si>
    <t xml:space="preserve">Photoresist coater</t>
  </si>
  <si>
    <t xml:space="preserve">Israel</t>
  </si>
  <si>
    <t xml:space="preserve">61184</t>
  </si>
  <si>
    <t xml:space="preserve">CR TECHNOLOGY</t>
  </si>
  <si>
    <t xml:space="preserve">UF160-0</t>
  </si>
  <si>
    <t xml:space="preserve">Xray System</t>
  </si>
  <si>
    <t xml:space="preserve">78638</t>
  </si>
  <si>
    <t xml:space="preserve">Credence</t>
  </si>
  <si>
    <t xml:space="preserve">Duo SX (Spare Parts)</t>
  </si>
  <si>
    <t xml:space="preserve">SPARE PARTS FROM AUTOMATED TEST SYSTEM</t>
  </si>
  <si>
    <t xml:space="preserve">test</t>
  </si>
  <si>
    <t xml:space="preserve">Boerne, TX 78006 USA</t>
  </si>
  <si>
    <t xml:space="preserve">87089</t>
  </si>
  <si>
    <t xml:space="preserve">Personal Kalos I</t>
  </si>
  <si>
    <t xml:space="preserve">Test system</t>
  </si>
  <si>
    <t xml:space="preserve">94370</t>
  </si>
  <si>
    <t xml:space="preserve">Cyberscan</t>
  </si>
  <si>
    <t xml:space="preserve">CT350T</t>
  </si>
  <si>
    <t xml:space="preserve">Dual non-contact double-sided optical profilometer</t>
  </si>
  <si>
    <t xml:space="preserve">200-300 MM</t>
  </si>
  <si>
    <t xml:space="preserve">99410</t>
  </si>
  <si>
    <t xml:space="preserve">Dage</t>
  </si>
  <si>
    <t xml:space="preserve">2400PC</t>
  </si>
  <si>
    <t xml:space="preserve">Wire Pull Tester with die shear load cell</t>
  </si>
  <si>
    <t xml:space="preserve">Assembly</t>
  </si>
  <si>
    <t xml:space="preserve">99411</t>
  </si>
  <si>
    <t xml:space="preserve">BT23</t>
  </si>
  <si>
    <t xml:space="preserve">Die Shear Tester</t>
  </si>
  <si>
    <t xml:space="preserve">99412</t>
  </si>
  <si>
    <t xml:space="preserve">MCT 22</t>
  </si>
  <si>
    <t xml:space="preserve">Wire Bond Pull Tester</t>
  </si>
  <si>
    <t xml:space="preserve">87489</t>
  </si>
  <si>
    <t xml:space="preserve">DAGE </t>
  </si>
  <si>
    <t xml:space="preserve">Wire pull tester</t>
  </si>
  <si>
    <t xml:space="preserve">87488</t>
  </si>
  <si>
    <t xml:space="preserve">BT23-PC</t>
  </si>
  <si>
    <t xml:space="preserve">Die Shear Tester with LC200 Die Shear Load Cell</t>
  </si>
  <si>
    <t xml:space="preserve">91827</t>
  </si>
  <si>
    <t xml:space="preserve">BT23PC</t>
  </si>
  <si>
    <t xml:space="preserve">Die Shear Tester with LC200 Die Shear Load Cell, 2ea Available</t>
  </si>
  <si>
    <t xml:space="preserve">ASSEMBLY</t>
  </si>
  <si>
    <t xml:space="preserve">91828</t>
  </si>
  <si>
    <t xml:space="preserve">BT24</t>
  </si>
  <si>
    <t xml:space="preserve">Ball/Bump Shear Tester</t>
  </si>
  <si>
    <t xml:space="preserve">77666</t>
  </si>
  <si>
    <t xml:space="preserve">Digital Analysis</t>
  </si>
  <si>
    <t xml:space="preserve">PH10 Adjustment system</t>
  </si>
  <si>
    <t xml:space="preserve">PH Adjustment system</t>
  </si>
  <si>
    <t xml:space="preserve">99377</t>
  </si>
  <si>
    <t xml:space="preserve">Disco</t>
  </si>
  <si>
    <t xml:space="preserve">EAD 6750 with Hanmi 3800LD</t>
  </si>
  <si>
    <t xml:space="preserve">Package Singulation Saw with Cleaner</t>
  </si>
  <si>
    <t xml:space="preserve">178 mm x 127 mm</t>
  </si>
  <si>
    <t xml:space="preserve">as new</t>
  </si>
  <si>
    <t xml:space="preserve">95410</t>
  </si>
  <si>
    <t xml:space="preserve">Ebara</t>
  </si>
  <si>
    <t xml:space="preserve">305W</t>
  </si>
  <si>
    <t xml:space="preserve">Turbo pump controller</t>
  </si>
  <si>
    <t xml:space="preserve">Pump</t>
  </si>
  <si>
    <t xml:space="preserve">95411</t>
  </si>
  <si>
    <t xml:space="preserve">95421</t>
  </si>
  <si>
    <t xml:space="preserve">95419</t>
  </si>
  <si>
    <t xml:space="preserve">306W</t>
  </si>
  <si>
    <t xml:space="preserve">95420</t>
  </si>
  <si>
    <t xml:space="preserve">79394</t>
  </si>
  <si>
    <t xml:space="preserve">A30W</t>
  </si>
  <si>
    <t xml:space="preserve">Vacuum Pump</t>
  </si>
  <si>
    <t xml:space="preserve">79395</t>
  </si>
  <si>
    <t xml:space="preserve">89967</t>
  </si>
  <si>
    <t xml:space="preserve">ET300WS</t>
  </si>
  <si>
    <t xml:space="preserve">Turbo pump</t>
  </si>
  <si>
    <t xml:space="preserve">95413</t>
  </si>
  <si>
    <t xml:space="preserve">95414</t>
  </si>
  <si>
    <t xml:space="preserve">95415</t>
  </si>
  <si>
    <t xml:space="preserve">95416</t>
  </si>
  <si>
    <t xml:space="preserve">95417</t>
  </si>
  <si>
    <t xml:space="preserve">95418</t>
  </si>
  <si>
    <t xml:space="preserve">89969</t>
  </si>
  <si>
    <t xml:space="preserve">Edwards</t>
  </si>
  <si>
    <t xml:space="preserve">D150</t>
  </si>
  <si>
    <t xml:space="preserve">Dual GRC unit</t>
  </si>
  <si>
    <t xml:space="preserve">95412</t>
  </si>
  <si>
    <t xml:space="preserve">81822</t>
  </si>
  <si>
    <t xml:space="preserve">E2M40 FSPX</t>
  </si>
  <si>
    <t xml:space="preserve">Rotary Vacuum Pump with oil filter</t>
  </si>
  <si>
    <t xml:space="preserve">95559</t>
  </si>
  <si>
    <t xml:space="preserve">iQDP40</t>
  </si>
  <si>
    <t xml:space="preserve">Dry Mechanical Pump</t>
  </si>
  <si>
    <t xml:space="preserve">54217</t>
  </si>
  <si>
    <t xml:space="preserve">iQDP80 / QMB1200</t>
  </si>
  <si>
    <t xml:space="preserve">Dry Vacuum Pump combo</t>
  </si>
  <si>
    <t xml:space="preserve">pump</t>
  </si>
  <si>
    <t xml:space="preserve">AVEZZANO ITALY</t>
  </si>
  <si>
    <t xml:space="preserve">54218</t>
  </si>
  <si>
    <t xml:space="preserve">54219</t>
  </si>
  <si>
    <t xml:space="preserve">54222</t>
  </si>
  <si>
    <t xml:space="preserve">QDP80</t>
  </si>
  <si>
    <t xml:space="preserve">Dry Vacuum Pump</t>
  </si>
  <si>
    <t xml:space="preserve">54220</t>
  </si>
  <si>
    <t xml:space="preserve">QDP80 + QMB 250F</t>
  </si>
  <si>
    <t xml:space="preserve">54221</t>
  </si>
  <si>
    <t xml:space="preserve">99310</t>
  </si>
  <si>
    <t xml:space="preserve">EKRA</t>
  </si>
  <si>
    <t xml:space="preserve"> X5</t>
  </si>
  <si>
    <t xml:space="preserve">Solder Paste Printer</t>
  </si>
  <si>
    <t xml:space="preserve">SMT</t>
  </si>
  <si>
    <t xml:space="preserve">99309</t>
  </si>
  <si>
    <t xml:space="preserve">E4</t>
  </si>
  <si>
    <t xml:space="preserve">Solder Paste Printer </t>
  </si>
  <si>
    <t xml:space="preserve">78132</t>
  </si>
  <si>
    <t xml:space="preserve">Electroglas</t>
  </si>
  <si>
    <t xml:space="preserve">Horizon 4085X</t>
  </si>
  <si>
    <t xml:space="preserve">Fully Automatic Prober with an inker</t>
  </si>
  <si>
    <t xml:space="preserve">92047</t>
  </si>
  <si>
    <t xml:space="preserve">ELES</t>
  </si>
  <si>
    <t xml:space="preserve">ART 200</t>
  </si>
  <si>
    <t xml:space="preserve">Burn In Board testing system</t>
  </si>
  <si>
    <t xml:space="preserve">Reliability</t>
  </si>
  <si>
    <t xml:space="preserve">99387</t>
  </si>
  <si>
    <t xml:space="preserve">ART200</t>
  </si>
  <si>
    <t xml:space="preserve">Debug Station for Reliability Test System</t>
  </si>
  <si>
    <t xml:space="preserve">RELIABILITY</t>
  </si>
  <si>
    <t xml:space="preserve">83513</t>
  </si>
  <si>
    <t xml:space="preserve">Entegris</t>
  </si>
  <si>
    <t xml:space="preserve">RSPX-EUV-036</t>
  </si>
  <si>
    <t xml:space="preserve">EUV Reticle stocker</t>
  </si>
  <si>
    <t xml:space="preserve">99311</t>
  </si>
  <si>
    <t xml:space="preserve">ESEC</t>
  </si>
  <si>
    <t xml:space="preserve">ESEC 2007 SSI</t>
  </si>
  <si>
    <t xml:space="preserve">DIE BONDER</t>
  </si>
  <si>
    <t xml:space="preserve">99312</t>
  </si>
  <si>
    <t xml:space="preserve">ESEC 3006</t>
  </si>
  <si>
    <t xml:space="preserve">Wire Bonder</t>
  </si>
  <si>
    <t xml:space="preserve">99313</t>
  </si>
  <si>
    <t xml:space="preserve">99314</t>
  </si>
  <si>
    <t xml:space="preserve">99315</t>
  </si>
  <si>
    <t xml:space="preserve">ESEC3088</t>
  </si>
  <si>
    <t xml:space="preserve">83739</t>
  </si>
  <si>
    <t xml:space="preserve">ESI</t>
  </si>
  <si>
    <t xml:space="preserve">44</t>
  </si>
  <si>
    <t xml:space="preserve">LASER TRIMMER SPARE PARTS</t>
  </si>
  <si>
    <t xml:space="preserve">SPARES</t>
  </si>
  <si>
    <t xml:space="preserve">94383</t>
  </si>
  <si>
    <t xml:space="preserve">EVG</t>
  </si>
  <si>
    <t xml:space="preserve">820</t>
  </si>
  <si>
    <t xml:space="preserve">Dry Film Lamination System</t>
  </si>
  <si>
    <t xml:space="preserve">Min 200 MM max 300 MM</t>
  </si>
  <si>
    <t xml:space="preserve">83515</t>
  </si>
  <si>
    <t xml:space="preserve">Extraction Systems</t>
  </si>
  <si>
    <t xml:space="preserve">TMB 150</t>
  </si>
  <si>
    <t xml:space="preserve">Photoresist Contamination Monitor System / Total Amine Analyzer</t>
  </si>
  <si>
    <t xml:space="preserve">Location A1, Avezzano</t>
  </si>
  <si>
    <t xml:space="preserve">99363</t>
  </si>
  <si>
    <t xml:space="preserve">Fairchild Convac</t>
  </si>
  <si>
    <t xml:space="preserve">Falcon</t>
  </si>
  <si>
    <t xml:space="preserve">Polyimide developer track 2D</t>
  </si>
  <si>
    <t xml:space="preserve">9954</t>
  </si>
  <si>
    <t xml:space="preserve">FAITH TECHNOLOGY</t>
  </si>
  <si>
    <t xml:space="preserve">RapiTran 2</t>
  </si>
  <si>
    <t xml:space="preserve">Wafer Transfer Station</t>
  </si>
  <si>
    <t xml:space="preserve">150 mm </t>
  </si>
  <si>
    <t xml:space="preserve">99400</t>
  </si>
  <si>
    <t xml:space="preserve">FEI</t>
  </si>
  <si>
    <t xml:space="preserve">Quanta Inspect fp</t>
  </si>
  <si>
    <t xml:space="preserve">Tungsten filament SEM</t>
  </si>
  <si>
    <t xml:space="preserve">99316</t>
  </si>
  <si>
    <t xml:space="preserve">FICO</t>
  </si>
  <si>
    <t xml:space="preserve">AMS-11-MR</t>
  </si>
  <si>
    <t xml:space="preserve">Molding</t>
  </si>
  <si>
    <t xml:space="preserve">4</t>
  </si>
  <si>
    <t xml:space="preserve">99317</t>
  </si>
  <si>
    <t xml:space="preserve">AMS-11-MR </t>
  </si>
  <si>
    <t xml:space="preserve">99318</t>
  </si>
  <si>
    <t xml:space="preserve">99319</t>
  </si>
  <si>
    <t xml:space="preserve">AMS-11-MR2</t>
  </si>
  <si>
    <t xml:space="preserve">Multiplunger</t>
  </si>
  <si>
    <t xml:space="preserve">99320</t>
  </si>
  <si>
    <t xml:space="preserve">FICO </t>
  </si>
  <si>
    <t xml:space="preserve">99321</t>
  </si>
  <si>
    <t xml:space="preserve">Fico Besi</t>
  </si>
  <si>
    <t xml:space="preserve">Mold System</t>
  </si>
  <si>
    <t xml:space="preserve">99322</t>
  </si>
  <si>
    <t xml:space="preserve">1557</t>
  </si>
  <si>
    <t xml:space="preserve">FORTREND</t>
  </si>
  <si>
    <t xml:space="preserve">F6000QS</t>
  </si>
  <si>
    <t xml:space="preserve">6 INCH WAFER TRANSFER</t>
  </si>
  <si>
    <t xml:space="preserve">6 INCH</t>
  </si>
  <si>
    <t xml:space="preserve">95405</t>
  </si>
  <si>
    <t xml:space="preserve">Fortrend</t>
  </si>
  <si>
    <t xml:space="preserve">83516</t>
  </si>
  <si>
    <t xml:space="preserve">FSI</t>
  </si>
  <si>
    <t xml:space="preserve">Polaris 3500 (Spares)</t>
  </si>
  <si>
    <t xml:space="preserve">Spares for DUV photoresist coater / developer track</t>
  </si>
  <si>
    <t xml:space="preserve">92022</t>
  </si>
  <si>
    <t xml:space="preserve">Fusion</t>
  </si>
  <si>
    <t xml:space="preserve">M150PC</t>
  </si>
  <si>
    <t xml:space="preserve">UV Bake (For spares Use)</t>
  </si>
  <si>
    <t xml:space="preserve">99414</t>
  </si>
  <si>
    <t xml:space="preserve">GCA/Tropel</t>
  </si>
  <si>
    <t xml:space="preserve">9000</t>
  </si>
  <si>
    <t xml:space="preserve">Wafer Flatness Analyzer</t>
  </si>
  <si>
    <t xml:space="preserve">95407</t>
  </si>
  <si>
    <t xml:space="preserve">Gigi Molina Brevetti Plastici SpA</t>
  </si>
  <si>
    <t xml:space="preserve">Custom</t>
  </si>
  <si>
    <t xml:space="preserve">Manual wet bench</t>
  </si>
  <si>
    <t xml:space="preserve">UP TO 200 mm</t>
  </si>
  <si>
    <t xml:space="preserve">79600</t>
  </si>
  <si>
    <t xml:space="preserve">Manual wet hood</t>
  </si>
  <si>
    <t xml:space="preserve">95406</t>
  </si>
  <si>
    <t xml:space="preserve">76735</t>
  </si>
  <si>
    <t xml:space="preserve">GL Automation</t>
  </si>
  <si>
    <t xml:space="preserve">IDSCOPE</t>
  </si>
  <si>
    <t xml:space="preserve">Wafer bar code reader</t>
  </si>
  <si>
    <t xml:space="preserve">76736</t>
  </si>
  <si>
    <t xml:space="preserve">76737</t>
  </si>
  <si>
    <t xml:space="preserve">76738</t>
  </si>
  <si>
    <t xml:space="preserve">76739</t>
  </si>
  <si>
    <t xml:space="preserve">71907</t>
  </si>
  <si>
    <t xml:space="preserve">Hamamatsu</t>
  </si>
  <si>
    <t xml:space="preserve">C7103</t>
  </si>
  <si>
    <t xml:space="preserve">PC Controlled IC Back-side Lapping and Wafer Grinding System</t>
  </si>
  <si>
    <t xml:space="preserve">200 mm and packages</t>
  </si>
  <si>
    <t xml:space="preserve">36259</t>
  </si>
  <si>
    <t xml:space="preserve">HITACHI</t>
  </si>
  <si>
    <t xml:space="preserve">S-9300</t>
  </si>
  <si>
    <t xml:space="preserve">SEM - CD (CRITICAL DIMENSION)</t>
  </si>
  <si>
    <t xml:space="preserve">CA</t>
  </si>
  <si>
    <t xml:space="preserve">91848</t>
  </si>
  <si>
    <t xml:space="preserve">S7000</t>
  </si>
  <si>
    <t xml:space="preserve">CD SEM</t>
  </si>
  <si>
    <t xml:space="preserve">87498</t>
  </si>
  <si>
    <t xml:space="preserve">HP</t>
  </si>
  <si>
    <t xml:space="preserve">16500B</t>
  </si>
  <si>
    <t xml:space="preserve">Logic Analyzer </t>
  </si>
  <si>
    <t xml:space="preserve">Electronics Test and Measurement</t>
  </si>
  <si>
    <t xml:space="preserve">87499</t>
  </si>
  <si>
    <t xml:space="preserve">HP / Agilent</t>
  </si>
  <si>
    <t xml:space="preserve">54601A</t>
  </si>
  <si>
    <t xml:space="preserve">Oscilloscope, 4 Channel 100 MHz</t>
  </si>
  <si>
    <t xml:space="preserve">56141</t>
  </si>
  <si>
    <t xml:space="preserve">Innolas</t>
  </si>
  <si>
    <t xml:space="preserve">ILS 700P</t>
  </si>
  <si>
    <t xml:space="preserve">Laser Edge Isolation</t>
  </si>
  <si>
    <t xml:space="preserve">56310</t>
  </si>
  <si>
    <t xml:space="preserve">Jonas and Redmann</t>
  </si>
  <si>
    <t xml:space="preserve">Q2 WHD A</t>
  </si>
  <si>
    <t xml:space="preserve">Loader for Centrotherm E2000 furnace</t>
  </si>
  <si>
    <t xml:space="preserve">156 mm and 125 mm</t>
  </si>
  <si>
    <t xml:space="preserve">99393</t>
  </si>
  <si>
    <t xml:space="preserve">K AND S</t>
  </si>
  <si>
    <t xml:space="preserve">982-10 Plus</t>
  </si>
  <si>
    <t xml:space="preserve">Dicing Saw</t>
  </si>
  <si>
    <t xml:space="preserve">79595</t>
  </si>
  <si>
    <t xml:space="preserve">K Tech Engineering</t>
  </si>
  <si>
    <t xml:space="preserve">BK04A</t>
  </si>
  <si>
    <t xml:space="preserve">Blister tape applicator for microelectronic components</t>
  </si>
  <si>
    <t xml:space="preserve">33630</t>
  </si>
  <si>
    <t xml:space="preserve">K&amp;S</t>
  </si>
  <si>
    <t xml:space="preserve">1471</t>
  </si>
  <si>
    <t xml:space="preserve">Automatic wedge bonder</t>
  </si>
  <si>
    <t xml:space="preserve">91832</t>
  </si>
  <si>
    <t xml:space="preserve">1488 Plus</t>
  </si>
  <si>
    <t xml:space="preserve">Automatic Gold Ball Bonder </t>
  </si>
  <si>
    <t xml:space="preserve">33633</t>
  </si>
  <si>
    <t xml:space="preserve">6495</t>
  </si>
  <si>
    <t xml:space="preserve">Semi-Automatic Epoxy Die Bonder with PRS</t>
  </si>
  <si>
    <t xml:space="preserve">99415</t>
  </si>
  <si>
    <t xml:space="preserve">Semiautomatic Epoxy Die Bonder</t>
  </si>
  <si>
    <t xml:space="preserve">35571</t>
  </si>
  <si>
    <t xml:space="preserve">6496</t>
  </si>
  <si>
    <t xml:space="preserve">Semi-Automatic Die Attacher</t>
  </si>
  <si>
    <t xml:space="preserve">99416</t>
  </si>
  <si>
    <t xml:space="preserve">6497</t>
  </si>
  <si>
    <t xml:space="preserve">Semiautomatic Flip Chip Die Bonder</t>
  </si>
  <si>
    <t xml:space="preserve">61186</t>
  </si>
  <si>
    <t xml:space="preserve">9388 Laser Pro</t>
  </si>
  <si>
    <t xml:space="preserve">Automatic Ball Attach System</t>
  </si>
  <si>
    <t xml:space="preserve">99325</t>
  </si>
  <si>
    <t xml:space="preserve">Powerfusion</t>
  </si>
  <si>
    <t xml:space="preserve">Alu Wedge Bonder</t>
  </si>
  <si>
    <t xml:space="preserve">99394</t>
  </si>
  <si>
    <t xml:space="preserve">KARL SUSS</t>
  </si>
  <si>
    <t xml:space="preserve">MA 150</t>
  </si>
  <si>
    <t xml:space="preserve">Mask Aligner (For spares use)</t>
  </si>
  <si>
    <t xml:space="preserve">99392</t>
  </si>
  <si>
    <t xml:space="preserve">MA56</t>
  </si>
  <si>
    <t xml:space="preserve">Mask Aligner</t>
  </si>
  <si>
    <t xml:space="preserve">96389</t>
  </si>
  <si>
    <t xml:space="preserve">MA6</t>
  </si>
  <si>
    <t xml:space="preserve">50-150 mm</t>
  </si>
  <si>
    <t xml:space="preserve">99402</t>
  </si>
  <si>
    <t xml:space="preserve">MJB-3</t>
  </si>
  <si>
    <t xml:space="preserve">99397</t>
  </si>
  <si>
    <t xml:space="preserve">PM 8</t>
  </si>
  <si>
    <t xml:space="preserve">71632</t>
  </si>
  <si>
    <t xml:space="preserve">KLA-TENCOR</t>
  </si>
  <si>
    <t xml:space="preserve">2122</t>
  </si>
  <si>
    <t xml:space="preserve">WAFER DEFECT INSPECTION</t>
  </si>
  <si>
    <t xml:space="preserve">1680</t>
  </si>
  <si>
    <t xml:space="preserve">2132</t>
  </si>
  <si>
    <t xml:space="preserve">bright-field WAFER INSPECTION</t>
  </si>
  <si>
    <t xml:space="preserve">99417</t>
  </si>
  <si>
    <t xml:space="preserve">KLA-Tencor</t>
  </si>
  <si>
    <t xml:space="preserve">AIT 1</t>
  </si>
  <si>
    <t xml:space="preserve">Patterned Wafer Defect Inspection Tool</t>
  </si>
  <si>
    <t xml:space="preserve">76682</t>
  </si>
  <si>
    <t xml:space="preserve">AIT UV</t>
  </si>
  <si>
    <t xml:space="preserve">Dark field wafer particle inspection system</t>
  </si>
  <si>
    <t xml:space="preserve">99418</t>
  </si>
  <si>
    <t xml:space="preserve">RS-55TCA</t>
  </si>
  <si>
    <t xml:space="preserve">Resisitivity Measurement</t>
  </si>
  <si>
    <t xml:space="preserve">75mm - 200 mm</t>
  </si>
  <si>
    <t xml:space="preserve">98966</t>
  </si>
  <si>
    <t xml:space="preserve">KOKUSAI</t>
  </si>
  <si>
    <t xml:space="preserve">DD-853V</t>
  </si>
  <si>
    <t xml:space="preserve">Vertical Diffusion Furnace, Phosphor Anneal Process</t>
  </si>
  <si>
    <t xml:space="preserve">98963</t>
  </si>
  <si>
    <t xml:space="preserve">Vertical Diffusion Furnace, POCl3 and Phosphor Anneal Process</t>
  </si>
  <si>
    <t xml:space="preserve">98967</t>
  </si>
  <si>
    <t xml:space="preserve">DJ-835V</t>
  </si>
  <si>
    <t xml:space="preserve">Vertical Diffusion Furnace, D-Poly Si Process, PH3 doping</t>
  </si>
  <si>
    <t xml:space="preserve">87538</t>
  </si>
  <si>
    <t xml:space="preserve">LABCONCO</t>
  </si>
  <si>
    <t xml:space="preserve">Protector</t>
  </si>
  <si>
    <t xml:space="preserve">Laboratory Fume Hood and Cabinet with Sink </t>
  </si>
  <si>
    <t xml:space="preserve">2873</t>
  </si>
  <si>
    <t xml:space="preserve">Lam</t>
  </si>
  <si>
    <t xml:space="preserve">4520 (spares)</t>
  </si>
  <si>
    <t xml:space="preserve">REMOTE CART</t>
  </si>
  <si>
    <t xml:space="preserve">95408</t>
  </si>
  <si>
    <t xml:space="preserve">15066</t>
  </si>
  <si>
    <t xml:space="preserve">LAMBDA PHYSIK</t>
  </si>
  <si>
    <t xml:space="preserve">Novaline K2005</t>
  </si>
  <si>
    <t xml:space="preserve">EXCIMER LASER</t>
  </si>
  <si>
    <t xml:space="preserve">facilities</t>
  </si>
  <si>
    <t xml:space="preserve">87539</t>
  </si>
  <si>
    <t xml:space="preserve">LEATHERWOOD</t>
  </si>
  <si>
    <t xml:space="preserve">LPD333.FR4.FT</t>
  </si>
  <si>
    <t xml:space="preserve">Semi-Auto Automated 6' Acid Wet Bench, for up to 6" Wafers, Excellent Condition</t>
  </si>
  <si>
    <t xml:space="preserve">87540</t>
  </si>
  <si>
    <t xml:space="preserve">LPJ333.SS.ADFTX</t>
  </si>
  <si>
    <t xml:space="preserve">Semi-Auto 6' Solvent Wet Bench, for up to 6" Wafers, Excellent Condition</t>
  </si>
  <si>
    <t xml:space="preserve">33542</t>
  </si>
  <si>
    <t xml:space="preserve">Liebherr</t>
  </si>
  <si>
    <t xml:space="preserve">FKV 3610</t>
  </si>
  <si>
    <t xml:space="preserve">Fridge for photoresist</t>
  </si>
  <si>
    <t xml:space="preserve">Avezzano 67051</t>
  </si>
  <si>
    <t xml:space="preserve">61192</t>
  </si>
  <si>
    <t xml:space="preserve">MACTRONIX</t>
  </si>
  <si>
    <t xml:space="preserve">UKA-650</t>
  </si>
  <si>
    <t xml:space="preserve">Wafer Transfer Tool - Eureka III Sr. for 150mm Wafers</t>
  </si>
  <si>
    <t xml:space="preserve">61193</t>
  </si>
  <si>
    <t xml:space="preserve">UKA-825</t>
  </si>
  <si>
    <t xml:space="preserve">Wafer Transfer Tool for 200mm Wafers</t>
  </si>
  <si>
    <t xml:space="preserve">79571</t>
  </si>
  <si>
    <t xml:space="preserve">Mazzali</t>
  </si>
  <si>
    <t xml:space="preserve">Climatest C320G5</t>
  </si>
  <si>
    <t xml:space="preserve">Temperature and humidity testing chamber</t>
  </si>
  <si>
    <t xml:space="preserve">79572</t>
  </si>
  <si>
    <t xml:space="preserve">80038</t>
  </si>
  <si>
    <t xml:space="preserve">MDA Scientific</t>
  </si>
  <si>
    <t xml:space="preserve">System 16</t>
  </si>
  <si>
    <t xml:space="preserve">Toxic Gas Monitor</t>
  </si>
  <si>
    <t xml:space="preserve">Boerne, TEXAS</t>
  </si>
  <si>
    <t xml:space="preserve">81917</t>
  </si>
  <si>
    <t xml:space="preserve">MDC</t>
  </si>
  <si>
    <t xml:space="preserve">986G</t>
  </si>
  <si>
    <t xml:space="preserve">Automatic CV Plotter </t>
  </si>
  <si>
    <t xml:space="preserve">99419</t>
  </si>
  <si>
    <t xml:space="preserve">CSM</t>
  </si>
  <si>
    <t xml:space="preserve">Automatic CV Plotter with RM-1600 Computer</t>
  </si>
  <si>
    <t xml:space="preserve">99420</t>
  </si>
  <si>
    <t xml:space="preserve">CSM/16</t>
  </si>
  <si>
    <t xml:space="preserve">125 MM</t>
  </si>
  <si>
    <t xml:space="preserve">4007</t>
  </si>
  <si>
    <t xml:space="preserve">MDC (Materials Development Corp.)</t>
  </si>
  <si>
    <t xml:space="preserve">DUO CHUCK CSM16</t>
  </si>
  <si>
    <t xml:space="preserve">CV Measurement system</t>
  </si>
  <si>
    <t xml:space="preserve">Avezzano  67051 Italy</t>
  </si>
  <si>
    <t xml:space="preserve">87541</t>
  </si>
  <si>
    <t xml:space="preserve">Micro Automation</t>
  </si>
  <si>
    <t xml:space="preserve">2066</t>
  </si>
  <si>
    <t xml:space="preserve">Mask and wafer cleaner</t>
  </si>
  <si>
    <t xml:space="preserve">71902</t>
  </si>
  <si>
    <t xml:space="preserve">Microcontrol</t>
  </si>
  <si>
    <t xml:space="preserve">MWE Plus</t>
  </si>
  <si>
    <t xml:space="preserve">UV Wafer Eraser with cassette loading</t>
  </si>
  <si>
    <t xml:space="preserve">200 mm , 150 mm, 125 mm</t>
  </si>
  <si>
    <t xml:space="preserve">35585</t>
  </si>
  <si>
    <t xml:space="preserve">MKS</t>
  </si>
  <si>
    <t xml:space="preserve">PAS-4U1HG</t>
  </si>
  <si>
    <t xml:space="preserve">Residual Gas Analyzer</t>
  </si>
  <si>
    <t xml:space="preserve">55860</t>
  </si>
  <si>
    <t xml:space="preserve">MOSAID</t>
  </si>
  <si>
    <t xml:space="preserve">MS4155</t>
  </si>
  <si>
    <t xml:space="preserve">Memory Test System</t>
  </si>
  <si>
    <t xml:space="preserve">33829</t>
  </si>
  <si>
    <t xml:space="preserve">MPM</t>
  </si>
  <si>
    <t xml:space="preserve">SP200</t>
  </si>
  <si>
    <t xml:space="preserve">Screen Printer</t>
  </si>
  <si>
    <t xml:space="preserve">smt</t>
  </si>
  <si>
    <t xml:space="preserve">72156</t>
  </si>
  <si>
    <t xml:space="preserve">MRL</t>
  </si>
  <si>
    <t xml:space="preserve">Black Max</t>
  </si>
  <si>
    <t xml:space="preserve">Black max heater element, 850 celcius</t>
  </si>
  <si>
    <t xml:space="preserve">new in box</t>
  </si>
  <si>
    <t xml:space="preserve">Avezzano, 67051 Italy</t>
  </si>
  <si>
    <t xml:space="preserve">10019</t>
  </si>
  <si>
    <t xml:space="preserve">MRL INDUSTRIES</t>
  </si>
  <si>
    <t xml:space="preserve">1024</t>
  </si>
  <si>
    <t xml:space="preserve">3-Tube Horizontal Diffusion Furnace</t>
  </si>
  <si>
    <t xml:space="preserve">99327</t>
  </si>
  <si>
    <t xml:space="preserve">Multitest</t>
  </si>
  <si>
    <t xml:space="preserve">MT2168</t>
  </si>
  <si>
    <t xml:space="preserve">Test Handler</t>
  </si>
  <si>
    <t xml:space="preserve">94396</t>
  </si>
  <si>
    <t xml:space="preserve">MT8502</t>
  </si>
  <si>
    <t xml:space="preserve">TriTemp gravity Handler </t>
  </si>
  <si>
    <t xml:space="preserve">TEST HANDLER</t>
  </si>
  <si>
    <t xml:space="preserve">99328</t>
  </si>
  <si>
    <t xml:space="preserve">MT8589</t>
  </si>
  <si>
    <t xml:space="preserve">99329</t>
  </si>
  <si>
    <t xml:space="preserve">93583</t>
  </si>
  <si>
    <t xml:space="preserve">Muratec</t>
  </si>
  <si>
    <t xml:space="preserve">SRC320 /  LIM</t>
  </si>
  <si>
    <t xml:space="preserve">Over Head Transport System (OHT)</t>
  </si>
  <si>
    <t xml:space="preserve">99330</t>
  </si>
  <si>
    <t xml:space="preserve">Nanofocus</t>
  </si>
  <si>
    <t xml:space="preserve">Micro-sprint</t>
  </si>
  <si>
    <t xml:space="preserve">3d inspection system with handler</t>
  </si>
  <si>
    <t xml:space="preserve">77665</t>
  </si>
  <si>
    <t xml:space="preserve">Neslab</t>
  </si>
  <si>
    <t xml:space="preserve">HX-2000</t>
  </si>
  <si>
    <t xml:space="preserve">75 KW Recirculating Chiller</t>
  </si>
  <si>
    <t xml:space="preserve">chiller</t>
  </si>
  <si>
    <t xml:space="preserve">33654</t>
  </si>
  <si>
    <t xml:space="preserve">NESLAB</t>
  </si>
  <si>
    <t xml:space="preserve">HX-75</t>
  </si>
  <si>
    <t xml:space="preserve">Recirculating Water Chiller w/Digital Temp Ctlr, Water Cooled</t>
  </si>
  <si>
    <t xml:space="preserve">64780</t>
  </si>
  <si>
    <t xml:space="preserve">Recirculating Water Chiller, Air Cooled</t>
  </si>
  <si>
    <t xml:space="preserve">87600</t>
  </si>
  <si>
    <t xml:space="preserve">HX-750</t>
  </si>
  <si>
    <t xml:space="preserve">Air Cooled Recirculating Water Chiller, Damaged Compressor</t>
  </si>
  <si>
    <t xml:space="preserve">94398</t>
  </si>
  <si>
    <t xml:space="preserve">NexGen Technologies</t>
  </si>
  <si>
    <t xml:space="preserve">Nexgen Prober 2013 Model</t>
  </si>
  <si>
    <t xml:space="preserve">semi-automatic prober with hot chuck</t>
  </si>
  <si>
    <t xml:space="preserve">Min 75 mm Max 200 mm Set 200 mm</t>
  </si>
  <si>
    <t xml:space="preserve">99386</t>
  </si>
  <si>
    <t xml:space="preserve">NEXTEST</t>
  </si>
  <si>
    <t xml:space="preserve">MAVERICK PT I</t>
  </si>
  <si>
    <t xml:space="preserve">99383</t>
  </si>
  <si>
    <t xml:space="preserve">MAVERICK PT II</t>
  </si>
  <si>
    <t xml:space="preserve">99384</t>
  </si>
  <si>
    <t xml:space="preserve">99385</t>
  </si>
  <si>
    <t xml:space="preserve">99381</t>
  </si>
  <si>
    <t xml:space="preserve">NEXTEST </t>
  </si>
  <si>
    <t xml:space="preserve">MAGNUM I EV</t>
  </si>
  <si>
    <t xml:space="preserve">99382</t>
  </si>
  <si>
    <t xml:space="preserve">91860</t>
  </si>
  <si>
    <t xml:space="preserve">NICOLET</t>
  </si>
  <si>
    <t xml:space="preserve">Magna 550</t>
  </si>
  <si>
    <t xml:space="preserve">FT-IR Spectrophotometer</t>
  </si>
  <si>
    <t xml:space="preserve">99396</t>
  </si>
  <si>
    <t xml:space="preserve">Nikon</t>
  </si>
  <si>
    <t xml:space="preserve">EpiPhot 200</t>
  </si>
  <si>
    <t xml:space="preserve">Inspection Microscope</t>
  </si>
  <si>
    <t xml:space="preserve">99423</t>
  </si>
  <si>
    <t xml:space="preserve">Optiphot</t>
  </si>
  <si>
    <t xml:space="preserve">Microscope</t>
  </si>
  <si>
    <t xml:space="preserve">99424</t>
  </si>
  <si>
    <t xml:space="preserve">Optiphot 150</t>
  </si>
  <si>
    <t xml:space="preserve">Wafer Inspection Microscope</t>
  </si>
  <si>
    <t xml:space="preserve">91863</t>
  </si>
  <si>
    <t xml:space="preserve">NIKON</t>
  </si>
  <si>
    <t xml:space="preserve">Wafer Inspection Microscope, 10X, 20X, 50X &amp; 150X Objs., 150mm XY Stage</t>
  </si>
  <si>
    <t xml:space="preserve">91864</t>
  </si>
  <si>
    <t xml:space="preserve">Optiphot 200 (For spares use)</t>
  </si>
  <si>
    <t xml:space="preserve">Wafer Inspection Microscope (Parts Tool Only)</t>
  </si>
  <si>
    <t xml:space="preserve">33708</t>
  </si>
  <si>
    <t xml:space="preserve">Optiphot 88</t>
  </si>
  <si>
    <t xml:space="preserve">99425</t>
  </si>
  <si>
    <t xml:space="preserve">Optistation 3</t>
  </si>
  <si>
    <t xml:space="preserve">Microscope Wafer Inspection Satation with cassette to cassette handling</t>
  </si>
  <si>
    <t xml:space="preserve">99426</t>
  </si>
  <si>
    <t xml:space="preserve">Microscope Wafer Inspection Station with cassette to cassette handling</t>
  </si>
  <si>
    <t xml:space="preserve">99427</t>
  </si>
  <si>
    <t xml:space="preserve">Wafer Inspection System</t>
  </si>
  <si>
    <t xml:space="preserve">99428</t>
  </si>
  <si>
    <t xml:space="preserve">Optistation 3A</t>
  </si>
  <si>
    <t xml:space="preserve">Automatic Wafer Inspection Station</t>
  </si>
  <si>
    <t xml:space="preserve">55891</t>
  </si>
  <si>
    <t xml:space="preserve">V-12</t>
  </si>
  <si>
    <t xml:space="preserve">Optical Comparator</t>
  </si>
  <si>
    <t xml:space="preserve">99326</t>
  </si>
  <si>
    <t xml:space="preserve">Nordson</t>
  </si>
  <si>
    <t xml:space="preserve">Matrix X3</t>
  </si>
  <si>
    <t xml:space="preserve">High Speed XRay System f. Tray Handling</t>
  </si>
  <si>
    <t xml:space="preserve">87492</t>
  </si>
  <si>
    <t xml:space="preserve">OLYMPUS</t>
  </si>
  <si>
    <t xml:space="preserve">BH-BHM</t>
  </si>
  <si>
    <t xml:space="preserve">Wafer Inspection Microscope </t>
  </si>
  <si>
    <t xml:space="preserve">99332</t>
  </si>
  <si>
    <t xml:space="preserve">Orbotech</t>
  </si>
  <si>
    <t xml:space="preserve">Ultra Discovery VM</t>
  </si>
  <si>
    <t xml:space="preserve">Automatic Optical Inspection</t>
  </si>
  <si>
    <t xml:space="preserve">99333</t>
  </si>
  <si>
    <t xml:space="preserve">Orthodyne</t>
  </si>
  <si>
    <t xml:space="preserve">M360C</t>
  </si>
  <si>
    <t xml:space="preserve">Heavy Wire Bonder</t>
  </si>
  <si>
    <t xml:space="preserve">99334</t>
  </si>
  <si>
    <t xml:space="preserve">99335</t>
  </si>
  <si>
    <t xml:space="preserve">99336</t>
  </si>
  <si>
    <t xml:space="preserve">99337</t>
  </si>
  <si>
    <t xml:space="preserve">99338</t>
  </si>
  <si>
    <t xml:space="preserve">99339</t>
  </si>
  <si>
    <t xml:space="preserve">99340</t>
  </si>
  <si>
    <t xml:space="preserve">94401</t>
  </si>
  <si>
    <t xml:space="preserve">Oxford</t>
  </si>
  <si>
    <t xml:space="preserve">CMI 950</t>
  </si>
  <si>
    <t xml:space="preserve">Xray fluorescence spectrometer</t>
  </si>
  <si>
    <t xml:space="preserve">99401</t>
  </si>
  <si>
    <t xml:space="preserve">Flex AL-II</t>
  </si>
  <si>
    <t xml:space="preserve">ALD system</t>
  </si>
  <si>
    <t xml:space="preserve">99399</t>
  </si>
  <si>
    <t xml:space="preserve">Micro-dep 300</t>
  </si>
  <si>
    <t xml:space="preserve">PE CVD system (For spares use)</t>
  </si>
  <si>
    <t xml:space="preserve">99398</t>
  </si>
  <si>
    <t xml:space="preserve">Micro-etch 300</t>
  </si>
  <si>
    <t xml:space="preserve">Dry Etcher</t>
  </si>
  <si>
    <t xml:space="preserve">71760</t>
  </si>
  <si>
    <t xml:space="preserve">Oxford Plasma Technology</t>
  </si>
  <si>
    <t xml:space="preserve">DP80</t>
  </si>
  <si>
    <t xml:space="preserve">PE CVD</t>
  </si>
  <si>
    <t xml:space="preserve">UP TO 8 INCH</t>
  </si>
  <si>
    <t xml:space="preserve">San Antonio, TX</t>
  </si>
  <si>
    <t xml:space="preserve">99403</t>
  </si>
  <si>
    <t xml:space="preserve">PlasmaTherm</t>
  </si>
  <si>
    <t xml:space="preserve">SLR 740</t>
  </si>
  <si>
    <t xml:space="preserve">Dual Chamber RIE</t>
  </si>
  <si>
    <t xml:space="preserve">99429</t>
  </si>
  <si>
    <t xml:space="preserve">Plasmos</t>
  </si>
  <si>
    <t xml:space="preserve">SD 2004</t>
  </si>
  <si>
    <t xml:space="preserve">Multi-Wavelength Ellipsometer</t>
  </si>
  <si>
    <t xml:space="preserve">91869</t>
  </si>
  <si>
    <t xml:space="preserve">PLASMOS</t>
  </si>
  <si>
    <t xml:space="preserve">SD2000</t>
  </si>
  <si>
    <t xml:space="preserve">Automatic Ellipsometer</t>
  </si>
  <si>
    <t xml:space="preserve">31246</t>
  </si>
  <si>
    <t xml:space="preserve">PMS</t>
  </si>
  <si>
    <t xml:space="preserve">Liquitrack 776200</t>
  </si>
  <si>
    <t xml:space="preserve">Non volatile residual Monitor</t>
  </si>
  <si>
    <t xml:space="preserve">54210</t>
  </si>
  <si>
    <t xml:space="preserve">Poly Design Inc.</t>
  </si>
  <si>
    <t xml:space="preserve">Heated Quartz Boat storage / drying system</t>
  </si>
  <si>
    <t xml:space="preserve">77670</t>
  </si>
  <si>
    <t xml:space="preserve">Rasco</t>
  </si>
  <si>
    <t xml:space="preserve">BCU-750</t>
  </si>
  <si>
    <t xml:space="preserve">Brine Chiller</t>
  </si>
  <si>
    <t xml:space="preserve">56853</t>
  </si>
  <si>
    <t xml:space="preserve">RECIF</t>
  </si>
  <si>
    <t xml:space="preserve">IDLW8R</t>
  </si>
  <si>
    <t xml:space="preserve">Wafer ID Reader - Tabletop for 200mm Wafers</t>
  </si>
  <si>
    <t xml:space="preserve">87519</t>
  </si>
  <si>
    <t xml:space="preserve">SPP8</t>
  </si>
  <si>
    <t xml:space="preserve">Wafer Transfer for 200mm Wafers</t>
  </si>
  <si>
    <t xml:space="preserve">57773</t>
  </si>
  <si>
    <t xml:space="preserve">Rena</t>
  </si>
  <si>
    <t xml:space="preserve">Etcher</t>
  </si>
  <si>
    <t xml:space="preserve">In-Line Etching System </t>
  </si>
  <si>
    <t xml:space="preserve">Solar</t>
  </si>
  <si>
    <t xml:space="preserve">35595</t>
  </si>
  <si>
    <t xml:space="preserve">RIGAKU</t>
  </si>
  <si>
    <t xml:space="preserve">3630 (For spares use)</t>
  </si>
  <si>
    <t xml:space="preserve">Xray Fluorescence Wafer/Disk Analyzer, Missing Xray Tube</t>
  </si>
  <si>
    <t xml:space="preserve">83519</t>
  </si>
  <si>
    <t xml:space="preserve">Rigaku</t>
  </si>
  <si>
    <t xml:space="preserve">3640</t>
  </si>
  <si>
    <t xml:space="preserve">X-ray fluoresence wafer / disk analyzer</t>
  </si>
  <si>
    <t xml:space="preserve">11072</t>
  </si>
  <si>
    <t xml:space="preserve">3700H</t>
  </si>
  <si>
    <t xml:space="preserve">TXRF Wafer Analyzer</t>
  </si>
  <si>
    <t xml:space="preserve">150-200 MM</t>
  </si>
  <si>
    <t xml:space="preserve">76973</t>
  </si>
  <si>
    <t xml:space="preserve">Roth &amp; Rau</t>
  </si>
  <si>
    <t xml:space="preserve">Chiller</t>
  </si>
  <si>
    <t xml:space="preserve">Temple, TX</t>
  </si>
  <si>
    <t xml:space="preserve">56813</t>
  </si>
  <si>
    <t xml:space="preserve">SiNA Plus</t>
  </si>
  <si>
    <t xml:space="preserve">PECVD - Deposition of Silicon Nitride</t>
  </si>
  <si>
    <t xml:space="preserve">156 mm SQUARE/125 MM</t>
  </si>
  <si>
    <t xml:space="preserve">99341</t>
  </si>
  <si>
    <t xml:space="preserve">Rucker &amp; Kolls</t>
  </si>
  <si>
    <t xml:space="preserve">680A</t>
  </si>
  <si>
    <t xml:space="preserve">SEMI-AUTOMATIC PROBER</t>
  </si>
  <si>
    <t xml:space="preserve">79602</t>
  </si>
  <si>
    <t xml:space="preserve">Salon Teknopaja OY</t>
  </si>
  <si>
    <t xml:space="preserve">PWB </t>
  </si>
  <si>
    <t xml:space="preserve">Printed Wire Board Level Drop Tester with Solder Joint Reliability tester</t>
  </si>
  <si>
    <t xml:space="preserve">86303</t>
  </si>
  <si>
    <t xml:space="preserve">Sankei Giken</t>
  </si>
  <si>
    <t xml:space="preserve">TCW-12000 CV</t>
  </si>
  <si>
    <t xml:space="preserve">Process Module Chiller</t>
  </si>
  <si>
    <t xml:space="preserve">avezzano</t>
  </si>
  <si>
    <t xml:space="preserve">91873</t>
  </si>
  <si>
    <t xml:space="preserve">SDI</t>
  </si>
  <si>
    <t xml:space="preserve">FAaST-330</t>
  </si>
  <si>
    <t xml:space="preserve">Dielectric Characterization Tool with COCOS &amp; Epi-t for up to 300mm Wafers</t>
  </si>
  <si>
    <t xml:space="preserve">up to 300 mm</t>
  </si>
  <si>
    <t xml:space="preserve">91875</t>
  </si>
  <si>
    <t xml:space="preserve">SPV-300</t>
  </si>
  <si>
    <t xml:space="preserve">Surface Photo Voltage Tester for up to 300mm Wafers</t>
  </si>
  <si>
    <t xml:space="preserve">69878</t>
  </si>
  <si>
    <t xml:space="preserve">SEIKO SEIKI</t>
  </si>
  <si>
    <t xml:space="preserve">STP 1000C</t>
  </si>
  <si>
    <t xml:space="preserve">TURBO PUMP TMP 100C 250 ISO-K/KF40</t>
  </si>
  <si>
    <t xml:space="preserve">VACUUM PUMP</t>
  </si>
  <si>
    <t xml:space="preserve">20268</t>
  </si>
  <si>
    <t xml:space="preserve">SEKISUI</t>
  </si>
  <si>
    <t xml:space="preserve">VANTEC SIGMA 200 K1</t>
  </si>
  <si>
    <t xml:space="preserve">Antistatic 200 MM Wafer shipping box</t>
  </si>
  <si>
    <t xml:space="preserve">9500</t>
  </si>
  <si>
    <t xml:space="preserve">new unused</t>
  </si>
  <si>
    <t xml:space="preserve">54208</t>
  </si>
  <si>
    <t xml:space="preserve">Seminet</t>
  </si>
  <si>
    <t xml:space="preserve">Infinity SACS 251216-120-CE</t>
  </si>
  <si>
    <t xml:space="preserve">Semi-Automatic Carousel Boxed Reticle Stocker </t>
  </si>
  <si>
    <t xml:space="preserve">84351</t>
  </si>
  <si>
    <t xml:space="preserve">Semitool</t>
  </si>
  <si>
    <t xml:space="preserve">ST-240</t>
  </si>
  <si>
    <t xml:space="preserve">Spin Rinse Dryer</t>
  </si>
  <si>
    <t xml:space="preserve">84342</t>
  </si>
  <si>
    <t xml:space="preserve">ST-921R-AA</t>
  </si>
  <si>
    <t xml:space="preserve">99342</t>
  </si>
  <si>
    <t xml:space="preserve">Shinkawa</t>
  </si>
  <si>
    <t xml:space="preserve">ACB35</t>
  </si>
  <si>
    <t xml:space="preserve">99343</t>
  </si>
  <si>
    <t xml:space="preserve">94413</t>
  </si>
  <si>
    <t xml:space="preserve">Wire Bonder Machine</t>
  </si>
  <si>
    <t xml:space="preserve">94414</t>
  </si>
  <si>
    <t xml:space="preserve">94415</t>
  </si>
  <si>
    <t xml:space="preserve">3</t>
  </si>
  <si>
    <t xml:space="preserve">94420</t>
  </si>
  <si>
    <t xml:space="preserve">99344</t>
  </si>
  <si>
    <t xml:space="preserve">ACB35 </t>
  </si>
  <si>
    <t xml:space="preserve">99345</t>
  </si>
  <si>
    <t xml:space="preserve">ACB400</t>
  </si>
  <si>
    <t xml:space="preserve">99346</t>
  </si>
  <si>
    <t xml:space="preserve">99347</t>
  </si>
  <si>
    <t xml:space="preserve">UTC 3000</t>
  </si>
  <si>
    <t xml:space="preserve">99348</t>
  </si>
  <si>
    <t xml:space="preserve">UTC1000</t>
  </si>
  <si>
    <t xml:space="preserve">99349</t>
  </si>
  <si>
    <t xml:space="preserve">99351</t>
  </si>
  <si>
    <t xml:space="preserve">99352</t>
  </si>
  <si>
    <t xml:space="preserve">99353</t>
  </si>
  <si>
    <t xml:space="preserve">99354</t>
  </si>
  <si>
    <t xml:space="preserve">99355</t>
  </si>
  <si>
    <t xml:space="preserve">99356</t>
  </si>
  <si>
    <t xml:space="preserve">99357</t>
  </si>
  <si>
    <t xml:space="preserve">99358</t>
  </si>
  <si>
    <t xml:space="preserve">99359</t>
  </si>
  <si>
    <t xml:space="preserve">99360</t>
  </si>
  <si>
    <t xml:space="preserve">99361</t>
  </si>
  <si>
    <t xml:space="preserve">Siemens</t>
  </si>
  <si>
    <t xml:space="preserve">Siplace F4</t>
  </si>
  <si>
    <t xml:space="preserve">pick and place mounter</t>
  </si>
  <si>
    <t xml:space="preserve">99362</t>
  </si>
  <si>
    <t xml:space="preserve">Siplace HS 50</t>
  </si>
  <si>
    <t xml:space="preserve">87607</t>
  </si>
  <si>
    <t xml:space="preserve">SMC</t>
  </si>
  <si>
    <t xml:space="preserve">INR-341-59A</t>
  </si>
  <si>
    <t xml:space="preserve">DUAL CHILLER</t>
  </si>
  <si>
    <t xml:space="preserve">89968</t>
  </si>
  <si>
    <t xml:space="preserve">INR-341-61A</t>
  </si>
  <si>
    <t xml:space="preserve">Triple Loop Chiller</t>
  </si>
  <si>
    <t xml:space="preserve">73208</t>
  </si>
  <si>
    <t xml:space="preserve">Solitec</t>
  </si>
  <si>
    <t xml:space="preserve">5110</t>
  </si>
  <si>
    <t xml:space="preserve">Spin Coater </t>
  </si>
  <si>
    <t xml:space="preserve">3 to 6 inch</t>
  </si>
  <si>
    <t xml:space="preserve">95233</t>
  </si>
  <si>
    <t xml:space="preserve">ST Automation</t>
  </si>
  <si>
    <t xml:space="preserve">MT 32 SX</t>
  </si>
  <si>
    <t xml:space="preserve">Fully Automated Memory Test System for BIST and NAND Memories</t>
  </si>
  <si>
    <t xml:space="preserve">Via Nobel, 46A, Avezzano 67051 Italy</t>
  </si>
  <si>
    <t xml:space="preserve">71910</t>
  </si>
  <si>
    <t xml:space="preserve">MT32</t>
  </si>
  <si>
    <t xml:space="preserve">Flash Memory Test System</t>
  </si>
  <si>
    <t xml:space="preserve">71908</t>
  </si>
  <si>
    <t xml:space="preserve">PTM1</t>
  </si>
  <si>
    <t xml:space="preserve">Flash Memory Tester</t>
  </si>
  <si>
    <t xml:space="preserve">80177</t>
  </si>
  <si>
    <t xml:space="preserve">QT200</t>
  </si>
  <si>
    <t xml:space="preserve">Automated Tester System with monitor </t>
  </si>
  <si>
    <t xml:space="preserve">80178</t>
  </si>
  <si>
    <t xml:space="preserve">80179</t>
  </si>
  <si>
    <t xml:space="preserve">80180</t>
  </si>
  <si>
    <t xml:space="preserve">80181</t>
  </si>
  <si>
    <t xml:space="preserve">80182</t>
  </si>
  <si>
    <t xml:space="preserve">80183</t>
  </si>
  <si>
    <t xml:space="preserve">80184</t>
  </si>
  <si>
    <t xml:space="preserve">78133</t>
  </si>
  <si>
    <t xml:space="preserve">Test System </t>
  </si>
  <si>
    <t xml:space="preserve">78137</t>
  </si>
  <si>
    <t xml:space="preserve">Tester System with monitor </t>
  </si>
  <si>
    <t xml:space="preserve">86281</t>
  </si>
  <si>
    <t xml:space="preserve">QT200 (spares)</t>
  </si>
  <si>
    <t xml:space="preserve">boards from qt 200 test system - see attached list</t>
  </si>
  <si>
    <t xml:space="preserve">Spare Parts</t>
  </si>
  <si>
    <t xml:space="preserve">AVEZZANO</t>
  </si>
  <si>
    <t xml:space="preserve">78138</t>
  </si>
  <si>
    <t xml:space="preserve">R.S.V.</t>
  </si>
  <si>
    <t xml:space="preserve">ST Memory Test System Electronic Automation </t>
  </si>
  <si>
    <t xml:space="preserve">71904</t>
  </si>
  <si>
    <t xml:space="preserve">test head</t>
  </si>
  <si>
    <t xml:space="preserve">test head for Eprom U 1835</t>
  </si>
  <si>
    <t xml:space="preserve">79584</t>
  </si>
  <si>
    <t xml:space="preserve">STS</t>
  </si>
  <si>
    <t xml:space="preserve">320 PC</t>
  </si>
  <si>
    <t xml:space="preserve">Reactive Ion Etcher</t>
  </si>
  <si>
    <t xml:space="preserve">33414</t>
  </si>
  <si>
    <t xml:space="preserve">SYNAX</t>
  </si>
  <si>
    <t xml:space="preserve">SX3100</t>
  </si>
  <si>
    <t xml:space="preserve">Handler</t>
  </si>
  <si>
    <t xml:space="preserve">33413</t>
  </si>
  <si>
    <t xml:space="preserve">Handler Ambient/Hot</t>
  </si>
  <si>
    <t xml:space="preserve">79888</t>
  </si>
  <si>
    <t xml:space="preserve">System General</t>
  </si>
  <si>
    <t xml:space="preserve">T9600</t>
  </si>
  <si>
    <t xml:space="preserve">Universal Device  Programmer</t>
  </si>
  <si>
    <t xml:space="preserve">78136</t>
  </si>
  <si>
    <t xml:space="preserve">Sytrama</t>
  </si>
  <si>
    <t xml:space="preserve">MTM 32 V01</t>
  </si>
  <si>
    <t xml:space="preserve">ST Test Head Manipulator QT 124</t>
  </si>
  <si>
    <t xml:space="preserve">80089</t>
  </si>
  <si>
    <t xml:space="preserve">87469</t>
  </si>
  <si>
    <t xml:space="preserve">TAKATORI</t>
  </si>
  <si>
    <t xml:space="preserve">ATM-1100E</t>
  </si>
  <si>
    <t xml:space="preserve">Automatic Wafer Taper</t>
  </si>
  <si>
    <t xml:space="preserve">87470</t>
  </si>
  <si>
    <t xml:space="preserve">ATM-2100 </t>
  </si>
  <si>
    <t xml:space="preserve">Automatic Wafer Detaper</t>
  </si>
  <si>
    <t xml:space="preserve">87471</t>
  </si>
  <si>
    <t xml:space="preserve">ATRM-2100D</t>
  </si>
  <si>
    <t xml:space="preserve">79599</t>
  </si>
  <si>
    <t xml:space="preserve">Tektronix</t>
  </si>
  <si>
    <t xml:space="preserve">11801C</t>
  </si>
  <si>
    <t xml:space="preserve">Digital Sampling Oscilloscope</t>
  </si>
  <si>
    <t xml:space="preserve">79601</t>
  </si>
  <si>
    <t xml:space="preserve">2432A</t>
  </si>
  <si>
    <t xml:space="preserve">Digital Oscilloscope, 2 channel, with GPIB</t>
  </si>
  <si>
    <t xml:space="preserve">61198</t>
  </si>
  <si>
    <t xml:space="preserve">TEKTRONIX</t>
  </si>
  <si>
    <t xml:space="preserve">7704</t>
  </si>
  <si>
    <t xml:space="preserve">Oscilloscope</t>
  </si>
  <si>
    <t xml:space="preserve">79590</t>
  </si>
  <si>
    <t xml:space="preserve">TDS 544A</t>
  </si>
  <si>
    <t xml:space="preserve">Color 4 channel digitizing oscilloscope</t>
  </si>
  <si>
    <t xml:space="preserve">76613</t>
  </si>
  <si>
    <t xml:space="preserve">TDS694C</t>
  </si>
  <si>
    <t xml:space="preserve">Digital 3 GHz real-time oscilloscope</t>
  </si>
  <si>
    <t xml:space="preserve">21064</t>
  </si>
  <si>
    <t xml:space="preserve">TEL TOKYO ELECTRON</t>
  </si>
  <si>
    <t xml:space="preserve">MB2 730 HT HT</t>
  </si>
  <si>
    <t xml:space="preserve">CVD SYSTEM, 2 CHAMBER WSi Process</t>
  </si>
  <si>
    <t xml:space="preserve">21270</t>
  </si>
  <si>
    <t xml:space="preserve">MB2 730HT</t>
  </si>
  <si>
    <t xml:space="preserve">CVD SYSTEM, 3 CHAMBER WSi Process</t>
  </si>
  <si>
    <t xml:space="preserve">78124</t>
  </si>
  <si>
    <t xml:space="preserve">P8</t>
  </si>
  <si>
    <t xml:space="preserve">Wafer Prober </t>
  </si>
  <si>
    <t xml:space="preserve">78131</t>
  </si>
  <si>
    <t xml:space="preserve">P8XL</t>
  </si>
  <si>
    <t xml:space="preserve">Fully Automatic Wafer Prober (Gold Chuck)</t>
  </si>
  <si>
    <t xml:space="preserve">2181</t>
  </si>
  <si>
    <t xml:space="preserve">TE 5480</t>
  </si>
  <si>
    <t xml:space="preserve">Nitride Plasma Reactive Ion Etch</t>
  </si>
  <si>
    <t xml:space="preserve">99364</t>
  </si>
  <si>
    <t xml:space="preserve">Teradyne</t>
  </si>
  <si>
    <t xml:space="preserve">Catalyst</t>
  </si>
  <si>
    <t xml:space="preserve">Automated Test System</t>
  </si>
  <si>
    <t xml:space="preserve">94422</t>
  </si>
  <si>
    <t xml:space="preserve">J971</t>
  </si>
  <si>
    <t xml:space="preserve">TEST SYSTEM</t>
  </si>
  <si>
    <t xml:space="preserve">78361</t>
  </si>
  <si>
    <t xml:space="preserve">J971SP (Spares)</t>
  </si>
  <si>
    <t xml:space="preserve">Boards from VLSI test system</t>
  </si>
  <si>
    <t xml:space="preserve">54232</t>
  </si>
  <si>
    <t xml:space="preserve">J994</t>
  </si>
  <si>
    <t xml:space="preserve">Memory Tester</t>
  </si>
  <si>
    <t xml:space="preserve">33771</t>
  </si>
  <si>
    <t xml:space="preserve">TERRA UNIVERSAL</t>
  </si>
  <si>
    <t xml:space="preserve">8 Tank</t>
  </si>
  <si>
    <t xml:space="preserve">Stainless Steel Sink with 8ea 14" X 14" X 12" (d) Tanks</t>
  </si>
  <si>
    <t xml:space="preserve">99367</t>
  </si>
  <si>
    <t xml:space="preserve">TOSOK</t>
  </si>
  <si>
    <t xml:space="preserve">DBD3310</t>
  </si>
  <si>
    <t xml:space="preserve">Die Bonder</t>
  </si>
  <si>
    <t xml:space="preserve">14</t>
  </si>
  <si>
    <t xml:space="preserve">99433</t>
  </si>
  <si>
    <t xml:space="preserve">Towa</t>
  </si>
  <si>
    <t xml:space="preserve">CC-S</t>
  </si>
  <si>
    <t xml:space="preserve">Injection Molding Press</t>
  </si>
  <si>
    <t xml:space="preserve">55905</t>
  </si>
  <si>
    <t xml:space="preserve">TOWA</t>
  </si>
  <si>
    <t xml:space="preserve">Injection Molding Press, 2ea Available</t>
  </si>
  <si>
    <t xml:space="preserve">87543</t>
  </si>
  <si>
    <t xml:space="preserve">ULTRA-T</t>
  </si>
  <si>
    <t xml:space="preserve">SWC111</t>
  </si>
  <si>
    <t xml:space="preserve">Sawed Wafer Cleaner for up to 200mm Wafers</t>
  </si>
  <si>
    <t xml:space="preserve">33773</t>
  </si>
  <si>
    <t xml:space="preserve">UNITEK MIYACHI</t>
  </si>
  <si>
    <t xml:space="preserve">1-124-05</t>
  </si>
  <si>
    <t xml:space="preserve">Parallel Gap Welder with 2-152-02 Weld Head &amp; 9-001-01 XFMR</t>
  </si>
  <si>
    <t xml:space="preserve">99404</t>
  </si>
  <si>
    <t xml:space="preserve">Varian</t>
  </si>
  <si>
    <t xml:space="preserve">350D (Spares)</t>
  </si>
  <si>
    <t xml:space="preserve">Implanter (Spare Parts)</t>
  </si>
  <si>
    <t xml:space="preserve">55906</t>
  </si>
  <si>
    <t xml:space="preserve">VARIAN</t>
  </si>
  <si>
    <t xml:space="preserve">936-70 SP</t>
  </si>
  <si>
    <t xml:space="preserve">Helium Leak Detector</t>
  </si>
  <si>
    <t xml:space="preserve">33812</t>
  </si>
  <si>
    <t xml:space="preserve">SD331</t>
  </si>
  <si>
    <t xml:space="preserve">Mechanical Vacuum Pump, 2ea Available</t>
  </si>
  <si>
    <t xml:space="preserve">84082</t>
  </si>
  <si>
    <t xml:space="preserve">Turbo-V 250 MacroTorr</t>
  </si>
  <si>
    <t xml:space="preserve">Turbo Pump DN ISO 100 Type</t>
  </si>
  <si>
    <t xml:space="preserve">Avezzano, 67051, Italy</t>
  </si>
  <si>
    <t xml:space="preserve">95409</t>
  </si>
  <si>
    <t xml:space="preserve">56842</t>
  </si>
  <si>
    <t xml:space="preserve">VEECO</t>
  </si>
  <si>
    <t xml:space="preserve">MS-35T</t>
  </si>
  <si>
    <t xml:space="preserve">Turbopumped Leak Detector</t>
  </si>
  <si>
    <t xml:space="preserve">99388</t>
  </si>
  <si>
    <t xml:space="preserve">VERIGY</t>
  </si>
  <si>
    <t xml:space="preserve">V4000</t>
  </si>
  <si>
    <t xml:space="preserve">99389</t>
  </si>
  <si>
    <t xml:space="preserve">99390</t>
  </si>
  <si>
    <t xml:space="preserve">99391</t>
  </si>
  <si>
    <t xml:space="preserve">V6000</t>
  </si>
  <si>
    <t xml:space="preserve">87651</t>
  </si>
  <si>
    <t xml:space="preserve">Verigy / Agilent</t>
  </si>
  <si>
    <t xml:space="preserve">V6000e</t>
  </si>
  <si>
    <t xml:space="preserve">15619</t>
  </si>
  <si>
    <t xml:space="preserve">VERTEQ</t>
  </si>
  <si>
    <t xml:space="preserve">FLUOROCARBON RD4500 CLASSIC</t>
  </si>
  <si>
    <t xml:space="preserve">SRD</t>
  </si>
  <si>
    <t xml:space="preserve">79594</t>
  </si>
  <si>
    <t xml:space="preserve">Vision Engineering</t>
  </si>
  <si>
    <t xml:space="preserve">Dynascope</t>
  </si>
  <si>
    <t xml:space="preserve">10135</t>
  </si>
  <si>
    <t xml:space="preserve">VISION ENGINEERING</t>
  </si>
  <si>
    <t xml:space="preserve">Projection Micrsoscope</t>
  </si>
  <si>
    <t xml:space="preserve">80238</t>
  </si>
  <si>
    <t xml:space="preserve">Weiss</t>
  </si>
  <si>
    <t xml:space="preserve">TS130</t>
  </si>
  <si>
    <t xml:space="preserve">Thermal shock testing chamber</t>
  </si>
  <si>
    <t xml:space="preserve">Aezzano, 67051, Italy</t>
  </si>
  <si>
    <t xml:space="preserve">99374</t>
  </si>
  <si>
    <t xml:space="preserve">Wentworth Labs</t>
  </si>
  <si>
    <t xml:space="preserve">0-023-0021</t>
  </si>
  <si>
    <t xml:space="preserve">6" PROBE STATION/ WAFER PROBER MITUTOYO MICROSCOPE</t>
  </si>
  <si>
    <t xml:space="preserve">91881</t>
  </si>
  <si>
    <t xml:space="preserve">WENTWORTH LABS</t>
  </si>
  <si>
    <t xml:space="preserve">MP-2300</t>
  </si>
  <si>
    <t xml:space="preserve">Analytical Wafer Prober, for up to 200mm Wafers</t>
  </si>
  <si>
    <t xml:space="preserve">99375</t>
  </si>
  <si>
    <t xml:space="preserve">MP900</t>
  </si>
  <si>
    <t xml:space="preserve">Die Probe Station</t>
  </si>
  <si>
    <t xml:space="preserve">87482</t>
  </si>
  <si>
    <t xml:space="preserve">WEST-BOND</t>
  </si>
  <si>
    <t xml:space="preserve">7200A</t>
  </si>
  <si>
    <t xml:space="preserve">Manual Epoxy Die Bonder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</si>
</sst>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\.MM\.YYYY"/>
  </numFmts>
  <fonts count="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0"/>
    </font>
    <font>
      <sz val="8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2.75" zeroHeight="false" outlineLevelRow="0" outlineLevelCol="0"/>
  <cols>
    <col collapsed="false" customWidth="true" hidden="false" outlineLevel="0" max="1" min="1" style="0" width="49.74"/>
    <col collapsed="false" customWidth="true" hidden="false" outlineLevel="0" max="2" min="2" style="0" width="5.82"/>
    <col collapsed="false" customWidth="true" hidden="false" outlineLevel="0" max="3" min="3" style="0" width="19.31"/>
    <col collapsed="false" customWidth="true" hidden="false" outlineLevel="0" max="4" min="4" style="0" width="27.49"/>
    <col collapsed="false" customWidth="true" hidden="false" outlineLevel="0" max="5" min="5" style="0" width="42.22"/>
    <col collapsed="false" customWidth="true" hidden="false" outlineLevel="0" max="6" min="6" style="0" width="4.58"/>
    <col collapsed="false" customWidth="true" hidden="false" outlineLevel="0" max="9" min="7" style="0" width="9.04"/>
    <col collapsed="false" customWidth="true" hidden="false" outlineLevel="0" max="10" min="10" style="0" width="16.53"/>
    <col collapsed="false" customWidth="true" hidden="false" outlineLevel="0" max="1003" min="11" style="0" width="9.04"/>
    <col collapsed="false" customWidth="false" hidden="false" outlineLevel="0" max="1025" min="1004" style="0" width="11.52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2.75" hidden="false" customHeight="true" outlineLevel="0" collapsed="false">
      <c r="A2" s="2" t="str">
        <f aca="false">HYPERLINK("https://www.fabsurplus.com/sdi_catalog/salesItemDetails.do?id=54226")</f>
        <v>https://www.fabsurplus.com/sdi_catalog/salesItemDetails.do?id=54226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3" t="n">
        <v>36312</v>
      </c>
      <c r="J2" s="2" t="s">
        <v>17</v>
      </c>
    </row>
    <row r="3" customFormat="false" ht="12.75" hidden="false" customHeight="true" outlineLevel="0" collapsed="false">
      <c r="A3" s="4" t="str">
        <f aca="false">HYPERLINK("https://www.fabsurplus.com/sdi_catalog/salesItemDetails.do?id=95398")</f>
        <v>https://www.fabsurplus.com/sdi_catalog/salesItemDetails.do?id=95398</v>
      </c>
      <c r="B3" s="4" t="s">
        <v>18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5" t="n">
        <v>36312</v>
      </c>
      <c r="J3" s="4" t="s">
        <v>17</v>
      </c>
    </row>
    <row r="4" customFormat="false" ht="12.75" hidden="false" customHeight="true" outlineLevel="0" collapsed="false">
      <c r="A4" s="2" t="str">
        <f aca="false">HYPERLINK("https://www.fabsurplus.com/sdi_catalog/salesItemDetails.do?id=95399")</f>
        <v>https://www.fabsurplus.com/sdi_catalog/salesItemDetails.do?id=95399</v>
      </c>
      <c r="B4" s="2" t="s">
        <v>19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3" t="n">
        <v>36312</v>
      </c>
      <c r="J4" s="2" t="s">
        <v>17</v>
      </c>
    </row>
    <row r="5" customFormat="false" ht="12.75" hidden="false" customHeight="true" outlineLevel="0" collapsed="false">
      <c r="A5" s="4" t="str">
        <f aca="false">HYPERLINK("https://www.fabsurplus.com/sdi_catalog/salesItemDetails.do?id=95400")</f>
        <v>https://www.fabsurplus.com/sdi_catalog/salesItemDetails.do?id=95400</v>
      </c>
      <c r="B5" s="4" t="s">
        <v>20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5" t="n">
        <v>36312</v>
      </c>
      <c r="J5" s="4" t="s">
        <v>17</v>
      </c>
    </row>
    <row r="6" customFormat="false" ht="12.75" hidden="false" customHeight="true" outlineLevel="0" collapsed="false">
      <c r="A6" s="2" t="str">
        <f aca="false">HYPERLINK("https://www.fabsurplus.com/sdi_catalog/salesItemDetails.do?id=95401")</f>
        <v>https://www.fabsurplus.com/sdi_catalog/salesItemDetails.do?id=95401</v>
      </c>
      <c r="B6" s="2" t="s">
        <v>21</v>
      </c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  <c r="H6" s="2" t="s">
        <v>16</v>
      </c>
      <c r="I6" s="3" t="n">
        <v>36312</v>
      </c>
      <c r="J6" s="2" t="s">
        <v>17</v>
      </c>
    </row>
    <row r="7" customFormat="false" ht="12.75" hidden="false" customHeight="true" outlineLevel="0" collapsed="false">
      <c r="A7" s="4" t="str">
        <f aca="false">HYPERLINK("https://www.fabsurplus.com/sdi_catalog/salesItemDetails.do?id=95402")</f>
        <v>https://www.fabsurplus.com/sdi_catalog/salesItemDetails.do?id=95402</v>
      </c>
      <c r="B7" s="4" t="s">
        <v>22</v>
      </c>
      <c r="C7" s="4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5" t="n">
        <v>36312</v>
      </c>
      <c r="J7" s="4" t="s">
        <v>17</v>
      </c>
    </row>
    <row r="8" customFormat="false" ht="12.75" hidden="false" customHeight="true" outlineLevel="0" collapsed="false">
      <c r="A8" s="2" t="str">
        <f aca="false">HYPERLINK("https://www.fabsurplus.com/sdi_catalog/salesItemDetails.do?id=95403")</f>
        <v>https://www.fabsurplus.com/sdi_catalog/salesItemDetails.do?id=95403</v>
      </c>
      <c r="B8" s="2" t="s">
        <v>23</v>
      </c>
      <c r="C8" s="2" t="s">
        <v>11</v>
      </c>
      <c r="D8" s="2" t="s">
        <v>12</v>
      </c>
      <c r="E8" s="2" t="s">
        <v>13</v>
      </c>
      <c r="F8" s="2" t="s">
        <v>14</v>
      </c>
      <c r="G8" s="2" t="s">
        <v>15</v>
      </c>
      <c r="H8" s="2" t="s">
        <v>16</v>
      </c>
      <c r="I8" s="3" t="n">
        <v>36312</v>
      </c>
      <c r="J8" s="2" t="s">
        <v>17</v>
      </c>
    </row>
    <row r="9" customFormat="false" ht="12.75" hidden="false" customHeight="true" outlineLevel="0" collapsed="false">
      <c r="A9" s="2" t="str">
        <f aca="false">HYPERLINK("https://www.fabsurplus.com/sdi_catalog/salesItemDetails.do?id=91841")</f>
        <v>https://www.fabsurplus.com/sdi_catalog/salesItemDetails.do?id=91841</v>
      </c>
      <c r="B9" s="2" t="s">
        <v>24</v>
      </c>
      <c r="C9" s="2" t="s">
        <v>25</v>
      </c>
      <c r="D9" s="2" t="s">
        <v>26</v>
      </c>
      <c r="E9" s="2" t="s">
        <v>27</v>
      </c>
      <c r="F9" s="2" t="s">
        <v>14</v>
      </c>
      <c r="G9" s="2" t="s">
        <v>28</v>
      </c>
      <c r="H9" s="2" t="s">
        <v>16</v>
      </c>
      <c r="I9" s="2"/>
      <c r="J9" s="2" t="s">
        <v>29</v>
      </c>
    </row>
    <row r="10" customFormat="false" ht="12.75" hidden="false" customHeight="true" outlineLevel="0" collapsed="false">
      <c r="A10" s="4" t="str">
        <f aca="false">HYPERLINK("https://www.fabsurplus.com/sdi_catalog/salesItemDetails.do?id=87553")</f>
        <v>https://www.fabsurplus.com/sdi_catalog/salesItemDetails.do?id=87553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14</v>
      </c>
      <c r="G10" s="4" t="s">
        <v>34</v>
      </c>
      <c r="H10" s="4" t="s">
        <v>35</v>
      </c>
      <c r="I10" s="4"/>
      <c r="J10" s="4" t="s">
        <v>29</v>
      </c>
    </row>
    <row r="11" customFormat="false" ht="12.75" hidden="false" customHeight="true" outlineLevel="0" collapsed="false">
      <c r="A11" s="2" t="str">
        <f aca="false">HYPERLINK("https://www.fabsurplus.com/sdi_catalog/salesItemDetails.do?id=89909")</f>
        <v>https://www.fabsurplus.com/sdi_catalog/salesItemDetails.do?id=89909</v>
      </c>
      <c r="B11" s="2" t="s">
        <v>36</v>
      </c>
      <c r="C11" s="2" t="s">
        <v>37</v>
      </c>
      <c r="D11" s="2" t="s">
        <v>38</v>
      </c>
      <c r="E11" s="2" t="s">
        <v>39</v>
      </c>
      <c r="F11" s="2" t="s">
        <v>14</v>
      </c>
      <c r="G11" s="2" t="s">
        <v>40</v>
      </c>
      <c r="H11" s="2" t="s">
        <v>35</v>
      </c>
      <c r="I11" s="3" t="n">
        <v>38504</v>
      </c>
      <c r="J11" s="2" t="s">
        <v>17</v>
      </c>
    </row>
    <row r="12" customFormat="false" ht="12.75" hidden="false" customHeight="true" outlineLevel="0" collapsed="false">
      <c r="A12" s="4" t="str">
        <f aca="false">HYPERLINK("https://www.fabsurplus.com/sdi_catalog/salesItemDetails.do?id=87652")</f>
        <v>https://www.fabsurplus.com/sdi_catalog/salesItemDetails.do?id=87652</v>
      </c>
      <c r="B12" s="4" t="s">
        <v>41</v>
      </c>
      <c r="C12" s="4" t="s">
        <v>37</v>
      </c>
      <c r="D12" s="4" t="s">
        <v>42</v>
      </c>
      <c r="E12" s="4" t="s">
        <v>43</v>
      </c>
      <c r="F12" s="4" t="s">
        <v>14</v>
      </c>
      <c r="G12" s="4" t="s">
        <v>44</v>
      </c>
      <c r="H12" s="4" t="s">
        <v>35</v>
      </c>
      <c r="I12" s="4"/>
      <c r="J12" s="4" t="s">
        <v>17</v>
      </c>
    </row>
    <row r="13" customFormat="false" ht="12.75" hidden="false" customHeight="true" outlineLevel="0" collapsed="false">
      <c r="A13" s="4" t="str">
        <f aca="false">HYPERLINK("https://www.fabsurplus.com/sdi_catalog/salesItemDetails.do?id=99380")</f>
        <v>https://www.fabsurplus.com/sdi_catalog/salesItemDetails.do?id=99380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14</v>
      </c>
      <c r="G13" s="4" t="s">
        <v>49</v>
      </c>
      <c r="H13" s="4"/>
      <c r="I13" s="4"/>
      <c r="J13" s="4" t="s">
        <v>17</v>
      </c>
    </row>
    <row r="14" customFormat="false" ht="12.75" hidden="false" customHeight="true" outlineLevel="0" collapsed="false">
      <c r="A14" s="2" t="str">
        <f aca="false">HYPERLINK("https://www.fabsurplus.com/sdi_catalog/salesItemDetails.do?id=99379")</f>
        <v>https://www.fabsurplus.com/sdi_catalog/salesItemDetails.do?id=99379</v>
      </c>
      <c r="B14" s="2" t="s">
        <v>50</v>
      </c>
      <c r="C14" s="2" t="s">
        <v>51</v>
      </c>
      <c r="D14" s="2" t="s">
        <v>52</v>
      </c>
      <c r="E14" s="2" t="s">
        <v>48</v>
      </c>
      <c r="F14" s="2" t="s">
        <v>14</v>
      </c>
      <c r="G14" s="2" t="s">
        <v>49</v>
      </c>
      <c r="H14" s="2"/>
      <c r="I14" s="2"/>
      <c r="J14" s="2" t="s">
        <v>17</v>
      </c>
    </row>
    <row r="15" customFormat="false" ht="12.75" hidden="false" customHeight="true" outlineLevel="0" collapsed="false">
      <c r="A15" s="4" t="str">
        <f aca="false">HYPERLINK("https://www.fabsurplus.com/sdi_catalog/salesItemDetails.do?id=87531")</f>
        <v>https://www.fabsurplus.com/sdi_catalog/salesItemDetails.do?id=87531</v>
      </c>
      <c r="B15" s="4" t="s">
        <v>53</v>
      </c>
      <c r="C15" s="4" t="s">
        <v>54</v>
      </c>
      <c r="D15" s="4" t="s">
        <v>55</v>
      </c>
      <c r="E15" s="4" t="s">
        <v>56</v>
      </c>
      <c r="F15" s="4" t="s">
        <v>14</v>
      </c>
      <c r="G15" s="4" t="s">
        <v>57</v>
      </c>
      <c r="H15" s="4" t="s">
        <v>58</v>
      </c>
      <c r="I15" s="4"/>
      <c r="J15" s="4" t="s">
        <v>29</v>
      </c>
    </row>
    <row r="16" customFormat="false" ht="12.75" hidden="false" customHeight="true" outlineLevel="0" collapsed="false">
      <c r="A16" s="2" t="str">
        <f aca="false">HYPERLINK("https://www.fabsurplus.com/sdi_catalog/salesItemDetails.do?id=96406")</f>
        <v>https://www.fabsurplus.com/sdi_catalog/salesItemDetails.do?id=96406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14</v>
      </c>
      <c r="G16" s="2" t="s">
        <v>63</v>
      </c>
      <c r="H16" s="2" t="s">
        <v>16</v>
      </c>
      <c r="I16" s="3" t="n">
        <v>34486</v>
      </c>
      <c r="J16" s="2" t="s">
        <v>29</v>
      </c>
    </row>
    <row r="17" customFormat="false" ht="12.75" hidden="false" customHeight="true" outlineLevel="0" collapsed="false">
      <c r="A17" s="4" t="str">
        <f aca="false">HYPERLINK("https://www.fabsurplus.com/sdi_catalog/salesItemDetails.do?id=76605")</f>
        <v>https://www.fabsurplus.com/sdi_catalog/salesItemDetails.do?id=76605</v>
      </c>
      <c r="B17" s="4" t="s">
        <v>64</v>
      </c>
      <c r="C17" s="4" t="s">
        <v>65</v>
      </c>
      <c r="D17" s="4" t="s">
        <v>66</v>
      </c>
      <c r="E17" s="4" t="s">
        <v>67</v>
      </c>
      <c r="F17" s="4" t="s">
        <v>14</v>
      </c>
      <c r="G17" s="4" t="s">
        <v>68</v>
      </c>
      <c r="H17" s="4" t="s">
        <v>35</v>
      </c>
      <c r="I17" s="5" t="n">
        <v>37043</v>
      </c>
      <c r="J17" s="4" t="s">
        <v>17</v>
      </c>
    </row>
    <row r="18" customFormat="false" ht="12.75" hidden="false" customHeight="true" outlineLevel="0" collapsed="false">
      <c r="A18" s="2" t="str">
        <f aca="false">HYPERLINK("https://www.fabsurplus.com/sdi_catalog/salesItemDetails.do?id=9871")</f>
        <v>https://www.fabsurplus.com/sdi_catalog/salesItemDetails.do?id=9871</v>
      </c>
      <c r="B18" s="2" t="s">
        <v>69</v>
      </c>
      <c r="C18" s="2" t="s">
        <v>70</v>
      </c>
      <c r="D18" s="2" t="s">
        <v>71</v>
      </c>
      <c r="E18" s="2" t="s">
        <v>72</v>
      </c>
      <c r="F18" s="2" t="s">
        <v>14</v>
      </c>
      <c r="G18" s="2" t="s">
        <v>73</v>
      </c>
      <c r="H18" s="2" t="s">
        <v>35</v>
      </c>
      <c r="I18" s="2"/>
      <c r="J18" s="2" t="s">
        <v>29</v>
      </c>
    </row>
    <row r="19" customFormat="false" ht="12.75" hidden="false" customHeight="true" outlineLevel="0" collapsed="false">
      <c r="A19" s="2" t="str">
        <f aca="false">HYPERLINK("https://www.fabsurplus.com/sdi_catalog/salesItemDetails.do?id=35536")</f>
        <v>https://www.fabsurplus.com/sdi_catalog/salesItemDetails.do?id=35536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14</v>
      </c>
      <c r="G19" s="2" t="s">
        <v>57</v>
      </c>
      <c r="H19" s="2" t="s">
        <v>35</v>
      </c>
      <c r="I19" s="2"/>
      <c r="J19" s="2" t="s">
        <v>29</v>
      </c>
    </row>
    <row r="20" customFormat="false" ht="12.75" hidden="false" customHeight="true" outlineLevel="0" collapsed="false">
      <c r="A20" s="4" t="str">
        <f aca="false">HYPERLINK("https://www.fabsurplus.com/sdi_catalog/salesItemDetails.do?id=33741")</f>
        <v>https://www.fabsurplus.com/sdi_catalog/salesItemDetails.do?id=33741</v>
      </c>
      <c r="B20" s="4" t="s">
        <v>78</v>
      </c>
      <c r="C20" s="4" t="s">
        <v>75</v>
      </c>
      <c r="D20" s="4" t="s">
        <v>79</v>
      </c>
      <c r="E20" s="4" t="s">
        <v>80</v>
      </c>
      <c r="F20" s="4" t="s">
        <v>14</v>
      </c>
      <c r="G20" s="4" t="s">
        <v>81</v>
      </c>
      <c r="H20" s="4" t="s">
        <v>35</v>
      </c>
      <c r="I20" s="5" t="n">
        <v>35431</v>
      </c>
      <c r="J20" s="4" t="s">
        <v>29</v>
      </c>
    </row>
    <row r="21" customFormat="false" ht="12.75" hidden="false" customHeight="true" outlineLevel="0" collapsed="false">
      <c r="A21" s="4" t="str">
        <f aca="false">HYPERLINK("https://www.fabsurplus.com/sdi_catalog/salesItemDetails.do?id=33617")</f>
        <v>https://www.fabsurplus.com/sdi_catalog/salesItemDetails.do?id=33617</v>
      </c>
      <c r="B21" s="4" t="s">
        <v>82</v>
      </c>
      <c r="C21" s="4" t="s">
        <v>83</v>
      </c>
      <c r="D21" s="4" t="s">
        <v>84</v>
      </c>
      <c r="E21" s="4" t="s">
        <v>85</v>
      </c>
      <c r="F21" s="4" t="s">
        <v>14</v>
      </c>
      <c r="G21" s="4" t="s">
        <v>15</v>
      </c>
      <c r="H21" s="4" t="s">
        <v>35</v>
      </c>
      <c r="I21" s="4"/>
      <c r="J21" s="4" t="s">
        <v>29</v>
      </c>
    </row>
    <row r="22" customFormat="false" ht="12.75" hidden="false" customHeight="true" outlineLevel="0" collapsed="false">
      <c r="A22" s="2" t="str">
        <f aca="false">HYPERLINK("https://www.fabsurplus.com/sdi_catalog/salesItemDetails.do?id=87545")</f>
        <v>https://www.fabsurplus.com/sdi_catalog/salesItemDetails.do?id=87545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35</v>
      </c>
      <c r="I22" s="2"/>
      <c r="J22" s="2" t="s">
        <v>29</v>
      </c>
    </row>
    <row r="23" customFormat="false" ht="12.75" hidden="false" customHeight="true" outlineLevel="0" collapsed="false">
      <c r="A23" s="2" t="str">
        <f aca="false">HYPERLINK("https://www.fabsurplus.com/sdi_catalog/salesItemDetails.do?id=87653")</f>
        <v>https://www.fabsurplus.com/sdi_catalog/salesItemDetails.do?id=87653</v>
      </c>
      <c r="B23" s="2" t="s">
        <v>92</v>
      </c>
      <c r="C23" s="2" t="s">
        <v>93</v>
      </c>
      <c r="D23" s="2" t="s">
        <v>94</v>
      </c>
      <c r="E23" s="2" t="s">
        <v>95</v>
      </c>
      <c r="F23" s="2" t="s">
        <v>14</v>
      </c>
      <c r="G23" s="2" t="s">
        <v>96</v>
      </c>
      <c r="H23" s="2" t="s">
        <v>16</v>
      </c>
      <c r="I23" s="2"/>
      <c r="J23" s="2" t="s">
        <v>17</v>
      </c>
    </row>
    <row r="24" customFormat="false" ht="12.75" hidden="false" customHeight="true" outlineLevel="0" collapsed="false">
      <c r="A24" s="4" t="str">
        <f aca="false">HYPERLINK("https://www.fabsurplus.com/sdi_catalog/salesItemDetails.do?id=91879")</f>
        <v>https://www.fabsurplus.com/sdi_catalog/salesItemDetails.do?id=91879</v>
      </c>
      <c r="B24" s="4" t="s">
        <v>97</v>
      </c>
      <c r="C24" s="4" t="s">
        <v>98</v>
      </c>
      <c r="D24" s="4" t="s">
        <v>99</v>
      </c>
      <c r="E24" s="4" t="s">
        <v>100</v>
      </c>
      <c r="F24" s="4" t="s">
        <v>14</v>
      </c>
      <c r="G24" s="4" t="s">
        <v>81</v>
      </c>
      <c r="H24" s="4" t="s">
        <v>35</v>
      </c>
      <c r="I24" s="4"/>
      <c r="J24" s="4" t="s">
        <v>29</v>
      </c>
    </row>
    <row r="25" customFormat="false" ht="12.75" hidden="false" customHeight="true" outlineLevel="0" collapsed="false">
      <c r="A25" s="2" t="str">
        <f aca="false">HYPERLINK("https://www.fabsurplus.com/sdi_catalog/salesItemDetails.do?id=87475")</f>
        <v>https://www.fabsurplus.com/sdi_catalog/salesItemDetails.do?id=87475</v>
      </c>
      <c r="B25" s="2" t="s">
        <v>101</v>
      </c>
      <c r="C25" s="2" t="s">
        <v>102</v>
      </c>
      <c r="D25" s="2" t="s">
        <v>103</v>
      </c>
      <c r="E25" s="2" t="s">
        <v>104</v>
      </c>
      <c r="F25" s="2" t="s">
        <v>14</v>
      </c>
      <c r="G25" s="2" t="s">
        <v>15</v>
      </c>
      <c r="H25" s="2" t="s">
        <v>105</v>
      </c>
      <c r="I25" s="3" t="n">
        <v>34090</v>
      </c>
      <c r="J25" s="2" t="s">
        <v>29</v>
      </c>
    </row>
    <row r="26" customFormat="false" ht="12.75" hidden="false" customHeight="true" outlineLevel="0" collapsed="false">
      <c r="A26" s="4" t="str">
        <f aca="false">HYPERLINK("https://www.fabsurplus.com/sdi_catalog/salesItemDetails.do?id=2669")</f>
        <v>https://www.fabsurplus.com/sdi_catalog/salesItemDetails.do?id=2669</v>
      </c>
      <c r="B26" s="4" t="s">
        <v>106</v>
      </c>
      <c r="C26" s="4" t="s">
        <v>107</v>
      </c>
      <c r="D26" s="4" t="s">
        <v>108</v>
      </c>
      <c r="E26" s="4" t="s">
        <v>109</v>
      </c>
      <c r="F26" s="4" t="s">
        <v>14</v>
      </c>
      <c r="G26" s="4" t="s">
        <v>73</v>
      </c>
      <c r="H26" s="4" t="s">
        <v>35</v>
      </c>
      <c r="I26" s="5" t="n">
        <v>34912</v>
      </c>
      <c r="J26" s="4" t="s">
        <v>17</v>
      </c>
    </row>
    <row r="27" customFormat="false" ht="12.75" hidden="false" customHeight="true" outlineLevel="0" collapsed="false">
      <c r="A27" s="2" t="str">
        <f aca="false">HYPERLINK("https://www.fabsurplus.com/sdi_catalog/salesItemDetails.do?id=10637")</f>
        <v>https://www.fabsurplus.com/sdi_catalog/salesItemDetails.do?id=10637</v>
      </c>
      <c r="B27" s="2" t="s">
        <v>110</v>
      </c>
      <c r="C27" s="2" t="s">
        <v>111</v>
      </c>
      <c r="D27" s="2" t="s">
        <v>112</v>
      </c>
      <c r="E27" s="2" t="s">
        <v>109</v>
      </c>
      <c r="F27" s="2" t="s">
        <v>14</v>
      </c>
      <c r="G27" s="2" t="s">
        <v>73</v>
      </c>
      <c r="H27" s="2" t="s">
        <v>16</v>
      </c>
      <c r="I27" s="3" t="n">
        <v>34851</v>
      </c>
      <c r="J27" s="2" t="s">
        <v>17</v>
      </c>
    </row>
    <row r="28" customFormat="false" ht="12.75" hidden="false" customHeight="true" outlineLevel="0" collapsed="false">
      <c r="A28" s="4" t="str">
        <f aca="false">HYPERLINK("https://www.fabsurplus.com/sdi_catalog/salesItemDetails.do?id=34740")</f>
        <v>https://www.fabsurplus.com/sdi_catalog/salesItemDetails.do?id=34740</v>
      </c>
      <c r="B28" s="4" t="s">
        <v>113</v>
      </c>
      <c r="C28" s="4" t="s">
        <v>114</v>
      </c>
      <c r="D28" s="4" t="s">
        <v>115</v>
      </c>
      <c r="E28" s="4" t="s">
        <v>116</v>
      </c>
      <c r="F28" s="4" t="s">
        <v>14</v>
      </c>
      <c r="G28" s="4" t="s">
        <v>68</v>
      </c>
      <c r="H28" s="4" t="s">
        <v>35</v>
      </c>
      <c r="I28" s="5" t="n">
        <v>38657</v>
      </c>
      <c r="J28" s="4" t="s">
        <v>117</v>
      </c>
    </row>
    <row r="29" customFormat="false" ht="12.75" hidden="false" customHeight="true" outlineLevel="0" collapsed="false">
      <c r="A29" s="4" t="str">
        <f aca="false">HYPERLINK("https://www.fabsurplus.com/sdi_catalog/salesItemDetails.do?id=11568")</f>
        <v>https://www.fabsurplus.com/sdi_catalog/salesItemDetails.do?id=11568</v>
      </c>
      <c r="B29" s="4" t="s">
        <v>118</v>
      </c>
      <c r="C29" s="4" t="s">
        <v>119</v>
      </c>
      <c r="D29" s="4" t="s">
        <v>120</v>
      </c>
      <c r="E29" s="4" t="s">
        <v>121</v>
      </c>
      <c r="F29" s="4" t="s">
        <v>14</v>
      </c>
      <c r="G29" s="4" t="s">
        <v>73</v>
      </c>
      <c r="H29" s="4" t="s">
        <v>16</v>
      </c>
      <c r="I29" s="4"/>
      <c r="J29" s="4" t="s">
        <v>17</v>
      </c>
    </row>
    <row r="30" customFormat="false" ht="12.75" hidden="false" customHeight="true" outlineLevel="0" collapsed="false">
      <c r="A30" s="2" t="str">
        <f aca="false">HYPERLINK("https://www.fabsurplus.com/sdi_catalog/salesItemDetails.do?id=11569")</f>
        <v>https://www.fabsurplus.com/sdi_catalog/salesItemDetails.do?id=11569</v>
      </c>
      <c r="B30" s="2" t="s">
        <v>122</v>
      </c>
      <c r="C30" s="2" t="s">
        <v>119</v>
      </c>
      <c r="D30" s="2" t="s">
        <v>123</v>
      </c>
      <c r="E30" s="2" t="s">
        <v>121</v>
      </c>
      <c r="F30" s="2" t="s">
        <v>14</v>
      </c>
      <c r="G30" s="2" t="s">
        <v>73</v>
      </c>
      <c r="H30" s="2" t="s">
        <v>35</v>
      </c>
      <c r="I30" s="3" t="n">
        <v>35156</v>
      </c>
      <c r="J30" s="2" t="s">
        <v>17</v>
      </c>
    </row>
    <row r="31" customFormat="false" ht="12.75" hidden="false" customHeight="true" outlineLevel="0" collapsed="false">
      <c r="A31" s="2" t="str">
        <f aca="false">HYPERLINK("https://www.fabsurplus.com/sdi_catalog/salesItemDetails.do?id=99292")</f>
        <v>https://www.fabsurplus.com/sdi_catalog/salesItemDetails.do?id=99292</v>
      </c>
      <c r="B31" s="2" t="s">
        <v>124</v>
      </c>
      <c r="C31" s="2" t="s">
        <v>119</v>
      </c>
      <c r="D31" s="2" t="s">
        <v>125</v>
      </c>
      <c r="E31" s="2" t="s">
        <v>126</v>
      </c>
      <c r="F31" s="2" t="s">
        <v>14</v>
      </c>
      <c r="G31" s="2" t="s">
        <v>68</v>
      </c>
      <c r="H31" s="2" t="s">
        <v>35</v>
      </c>
      <c r="I31" s="3" t="n">
        <v>35947</v>
      </c>
      <c r="J31" s="2" t="s">
        <v>127</v>
      </c>
    </row>
    <row r="32" customFormat="false" ht="12.75" hidden="false" customHeight="true" outlineLevel="0" collapsed="false">
      <c r="A32" s="4" t="str">
        <f aca="false">HYPERLINK("https://www.fabsurplus.com/sdi_catalog/salesItemDetails.do?id=99293")</f>
        <v>https://www.fabsurplus.com/sdi_catalog/salesItemDetails.do?id=99293</v>
      </c>
      <c r="B32" s="4" t="s">
        <v>128</v>
      </c>
      <c r="C32" s="4" t="s">
        <v>119</v>
      </c>
      <c r="D32" s="4" t="s">
        <v>129</v>
      </c>
      <c r="E32" s="4" t="s">
        <v>130</v>
      </c>
      <c r="F32" s="4" t="s">
        <v>14</v>
      </c>
      <c r="G32" s="4" t="s">
        <v>68</v>
      </c>
      <c r="H32" s="4" t="s">
        <v>131</v>
      </c>
      <c r="I32" s="5" t="n">
        <v>37773</v>
      </c>
      <c r="J32" s="4" t="s">
        <v>127</v>
      </c>
    </row>
    <row r="33" customFormat="false" ht="12.75" hidden="false" customHeight="true" outlineLevel="0" collapsed="false">
      <c r="A33" s="4" t="str">
        <f aca="false">HYPERLINK("https://www.fabsurplus.com/sdi_catalog/salesItemDetails.do?id=83514")</f>
        <v>https://www.fabsurplus.com/sdi_catalog/salesItemDetails.do?id=83514</v>
      </c>
      <c r="B33" s="4" t="s">
        <v>132</v>
      </c>
      <c r="C33" s="4" t="s">
        <v>119</v>
      </c>
      <c r="D33" s="4" t="s">
        <v>133</v>
      </c>
      <c r="E33" s="4" t="s">
        <v>134</v>
      </c>
      <c r="F33" s="4" t="s">
        <v>14</v>
      </c>
      <c r="G33" s="4" t="s">
        <v>68</v>
      </c>
      <c r="H33" s="4" t="s">
        <v>35</v>
      </c>
      <c r="I33" s="5" t="n">
        <v>35582</v>
      </c>
      <c r="J33" s="4" t="s">
        <v>17</v>
      </c>
    </row>
    <row r="34" customFormat="false" ht="12.75" hidden="false" customHeight="true" outlineLevel="0" collapsed="false">
      <c r="A34" s="2" t="str">
        <f aca="false">HYPERLINK("https://www.fabsurplus.com/sdi_catalog/salesItemDetails.do?id=99300")</f>
        <v>https://www.fabsurplus.com/sdi_catalog/salesItemDetails.do?id=99300</v>
      </c>
      <c r="B34" s="2" t="s">
        <v>135</v>
      </c>
      <c r="C34" s="2" t="s">
        <v>119</v>
      </c>
      <c r="D34" s="2" t="s">
        <v>136</v>
      </c>
      <c r="E34" s="2" t="s">
        <v>137</v>
      </c>
      <c r="F34" s="2" t="s">
        <v>14</v>
      </c>
      <c r="G34" s="2" t="s">
        <v>81</v>
      </c>
      <c r="H34" s="2" t="s">
        <v>35</v>
      </c>
      <c r="I34" s="3" t="n">
        <v>35217</v>
      </c>
      <c r="J34" s="2" t="s">
        <v>127</v>
      </c>
    </row>
    <row r="35" customFormat="false" ht="12.75" hidden="false" customHeight="true" outlineLevel="0" collapsed="false">
      <c r="A35" s="2" t="str">
        <f aca="false">HYPERLINK("https://www.fabsurplus.com/sdi_catalog/salesItemDetails.do?id=99296")</f>
        <v>https://www.fabsurplus.com/sdi_catalog/salesItemDetails.do?id=99296</v>
      </c>
      <c r="B35" s="2" t="s">
        <v>138</v>
      </c>
      <c r="C35" s="2" t="s">
        <v>119</v>
      </c>
      <c r="D35" s="2" t="s">
        <v>136</v>
      </c>
      <c r="E35" s="2" t="s">
        <v>139</v>
      </c>
      <c r="F35" s="2" t="s">
        <v>14</v>
      </c>
      <c r="G35" s="2" t="s">
        <v>81</v>
      </c>
      <c r="H35" s="2" t="s">
        <v>16</v>
      </c>
      <c r="I35" s="3" t="n">
        <v>34486</v>
      </c>
      <c r="J35" s="2" t="s">
        <v>127</v>
      </c>
    </row>
    <row r="36" customFormat="false" ht="12.75" hidden="false" customHeight="true" outlineLevel="0" collapsed="false">
      <c r="A36" s="4" t="str">
        <f aca="false">HYPERLINK("https://www.fabsurplus.com/sdi_catalog/salesItemDetails.do?id=99299")</f>
        <v>https://www.fabsurplus.com/sdi_catalog/salesItemDetails.do?id=99299</v>
      </c>
      <c r="B36" s="4" t="s">
        <v>140</v>
      </c>
      <c r="C36" s="4" t="s">
        <v>119</v>
      </c>
      <c r="D36" s="4" t="s">
        <v>136</v>
      </c>
      <c r="E36" s="4" t="s">
        <v>141</v>
      </c>
      <c r="F36" s="4" t="s">
        <v>14</v>
      </c>
      <c r="G36" s="4" t="s">
        <v>15</v>
      </c>
      <c r="H36" s="4" t="s">
        <v>35</v>
      </c>
      <c r="I36" s="5" t="n">
        <v>36678</v>
      </c>
      <c r="J36" s="4" t="s">
        <v>127</v>
      </c>
    </row>
    <row r="37" customFormat="false" ht="12.75" hidden="false" customHeight="true" outlineLevel="0" collapsed="false">
      <c r="A37" s="2" t="str">
        <f aca="false">HYPERLINK("https://www.fabsurplus.com/sdi_catalog/salesItemDetails.do?id=99294")</f>
        <v>https://www.fabsurplus.com/sdi_catalog/salesItemDetails.do?id=99294</v>
      </c>
      <c r="B37" s="2" t="s">
        <v>142</v>
      </c>
      <c r="C37" s="2" t="s">
        <v>119</v>
      </c>
      <c r="D37" s="2" t="s">
        <v>136</v>
      </c>
      <c r="E37" s="2" t="s">
        <v>143</v>
      </c>
      <c r="F37" s="2" t="s">
        <v>14</v>
      </c>
      <c r="G37" s="2" t="s">
        <v>81</v>
      </c>
      <c r="H37" s="2" t="s">
        <v>16</v>
      </c>
      <c r="I37" s="3" t="n">
        <v>34851</v>
      </c>
      <c r="J37" s="2" t="s">
        <v>127</v>
      </c>
    </row>
    <row r="38" customFormat="false" ht="12.75" hidden="false" customHeight="true" outlineLevel="0" collapsed="false">
      <c r="A38" s="2" t="str">
        <f aca="false">HYPERLINK("https://www.fabsurplus.com/sdi_catalog/salesItemDetails.do?id=3419")</f>
        <v>https://www.fabsurplus.com/sdi_catalog/salesItemDetails.do?id=3419</v>
      </c>
      <c r="B38" s="2" t="s">
        <v>144</v>
      </c>
      <c r="C38" s="2" t="s">
        <v>119</v>
      </c>
      <c r="D38" s="2" t="s">
        <v>136</v>
      </c>
      <c r="E38" s="2" t="s">
        <v>145</v>
      </c>
      <c r="F38" s="2" t="s">
        <v>14</v>
      </c>
      <c r="G38" s="2" t="s">
        <v>146</v>
      </c>
      <c r="H38" s="2" t="s">
        <v>16</v>
      </c>
      <c r="I38" s="3" t="n">
        <v>34335</v>
      </c>
      <c r="J38" s="2" t="s">
        <v>147</v>
      </c>
    </row>
    <row r="39" customFormat="false" ht="12.75" hidden="false" customHeight="true" outlineLevel="0" collapsed="false">
      <c r="A39" s="4" t="str">
        <f aca="false">HYPERLINK("https://www.fabsurplus.com/sdi_catalog/salesItemDetails.do?id=99297")</f>
        <v>https://www.fabsurplus.com/sdi_catalog/salesItemDetails.do?id=99297</v>
      </c>
      <c r="B39" s="4" t="s">
        <v>148</v>
      </c>
      <c r="C39" s="4" t="s">
        <v>119</v>
      </c>
      <c r="D39" s="4" t="s">
        <v>136</v>
      </c>
      <c r="E39" s="4" t="s">
        <v>149</v>
      </c>
      <c r="F39" s="4" t="s">
        <v>14</v>
      </c>
      <c r="G39" s="4" t="s">
        <v>15</v>
      </c>
      <c r="H39" s="4" t="s">
        <v>35</v>
      </c>
      <c r="I39" s="5" t="n">
        <v>35400</v>
      </c>
      <c r="J39" s="4" t="s">
        <v>127</v>
      </c>
    </row>
    <row r="40" customFormat="false" ht="12.75" hidden="false" customHeight="true" outlineLevel="0" collapsed="false">
      <c r="A40" s="4" t="str">
        <f aca="false">HYPERLINK("https://www.fabsurplus.com/sdi_catalog/salesItemDetails.do?id=99295")</f>
        <v>https://www.fabsurplus.com/sdi_catalog/salesItemDetails.do?id=99295</v>
      </c>
      <c r="B40" s="4" t="s">
        <v>150</v>
      </c>
      <c r="C40" s="4" t="s">
        <v>119</v>
      </c>
      <c r="D40" s="4" t="s">
        <v>136</v>
      </c>
      <c r="E40" s="4" t="s">
        <v>151</v>
      </c>
      <c r="F40" s="4" t="s">
        <v>14</v>
      </c>
      <c r="G40" s="4" t="s">
        <v>68</v>
      </c>
      <c r="H40" s="4" t="s">
        <v>16</v>
      </c>
      <c r="I40" s="5" t="n">
        <v>34851</v>
      </c>
      <c r="J40" s="4" t="s">
        <v>127</v>
      </c>
    </row>
    <row r="41" customFormat="false" ht="12.75" hidden="false" customHeight="true" outlineLevel="0" collapsed="false">
      <c r="A41" s="2" t="str">
        <f aca="false">HYPERLINK("https://www.fabsurplus.com/sdi_catalog/salesItemDetails.do?id=99298")</f>
        <v>https://www.fabsurplus.com/sdi_catalog/salesItemDetails.do?id=99298</v>
      </c>
      <c r="B41" s="2" t="s">
        <v>152</v>
      </c>
      <c r="C41" s="2" t="s">
        <v>119</v>
      </c>
      <c r="D41" s="2" t="s">
        <v>153</v>
      </c>
      <c r="E41" s="2" t="s">
        <v>154</v>
      </c>
      <c r="F41" s="2" t="s">
        <v>14</v>
      </c>
      <c r="G41" s="2" t="s">
        <v>15</v>
      </c>
      <c r="H41" s="2" t="s">
        <v>35</v>
      </c>
      <c r="I41" s="3" t="n">
        <v>35217</v>
      </c>
      <c r="J41" s="2" t="s">
        <v>127</v>
      </c>
    </row>
    <row r="42" customFormat="false" ht="12.75" hidden="false" customHeight="true" outlineLevel="0" collapsed="false">
      <c r="A42" s="4" t="str">
        <f aca="false">HYPERLINK("https://www.fabsurplus.com/sdi_catalog/salesItemDetails.do?id=99301")</f>
        <v>https://www.fabsurplus.com/sdi_catalog/salesItemDetails.do?id=99301</v>
      </c>
      <c r="B42" s="4" t="s">
        <v>155</v>
      </c>
      <c r="C42" s="4" t="s">
        <v>156</v>
      </c>
      <c r="D42" s="4" t="s">
        <v>157</v>
      </c>
      <c r="E42" s="4" t="s">
        <v>158</v>
      </c>
      <c r="F42" s="4" t="s">
        <v>14</v>
      </c>
      <c r="G42" s="4" t="s">
        <v>159</v>
      </c>
      <c r="H42" s="4" t="s">
        <v>35</v>
      </c>
      <c r="I42" s="5" t="n">
        <v>40330</v>
      </c>
      <c r="J42" s="4" t="s">
        <v>127</v>
      </c>
    </row>
    <row r="43" customFormat="false" ht="12.75" hidden="false" customHeight="true" outlineLevel="0" collapsed="false">
      <c r="A43" s="2" t="str">
        <f aca="false">HYPERLINK("https://www.fabsurplus.com/sdi_catalog/salesItemDetails.do?id=99302")</f>
        <v>https://www.fabsurplus.com/sdi_catalog/salesItemDetails.do?id=99302</v>
      </c>
      <c r="B43" s="2" t="s">
        <v>160</v>
      </c>
      <c r="C43" s="2" t="s">
        <v>156</v>
      </c>
      <c r="D43" s="2" t="s">
        <v>157</v>
      </c>
      <c r="E43" s="2" t="s">
        <v>158</v>
      </c>
      <c r="F43" s="2" t="s">
        <v>14</v>
      </c>
      <c r="G43" s="2" t="s">
        <v>159</v>
      </c>
      <c r="H43" s="2" t="s">
        <v>35</v>
      </c>
      <c r="I43" s="3" t="n">
        <v>40787</v>
      </c>
      <c r="J43" s="2" t="s">
        <v>127</v>
      </c>
    </row>
    <row r="44" customFormat="false" ht="12.75" hidden="false" customHeight="true" outlineLevel="0" collapsed="false">
      <c r="A44" s="4" t="str">
        <f aca="false">HYPERLINK("https://www.fabsurplus.com/sdi_catalog/salesItemDetails.do?id=99305")</f>
        <v>https://www.fabsurplus.com/sdi_catalog/salesItemDetails.do?id=99305</v>
      </c>
      <c r="B44" s="4" t="s">
        <v>161</v>
      </c>
      <c r="C44" s="4" t="s">
        <v>162</v>
      </c>
      <c r="D44" s="4" t="s">
        <v>163</v>
      </c>
      <c r="E44" s="4" t="s">
        <v>164</v>
      </c>
      <c r="F44" s="4" t="s">
        <v>14</v>
      </c>
      <c r="G44" s="4" t="s">
        <v>159</v>
      </c>
      <c r="H44" s="4" t="s">
        <v>35</v>
      </c>
      <c r="I44" s="5" t="n">
        <v>37408</v>
      </c>
      <c r="J44" s="4" t="s">
        <v>127</v>
      </c>
    </row>
    <row r="45" customFormat="false" ht="12.75" hidden="false" customHeight="true" outlineLevel="0" collapsed="false">
      <c r="A45" s="2" t="str">
        <f aca="false">HYPERLINK("https://www.fabsurplus.com/sdi_catalog/salesItemDetails.do?id=99306")</f>
        <v>https://www.fabsurplus.com/sdi_catalog/salesItemDetails.do?id=99306</v>
      </c>
      <c r="B45" s="2" t="s">
        <v>165</v>
      </c>
      <c r="C45" s="2" t="s">
        <v>162</v>
      </c>
      <c r="D45" s="2" t="s">
        <v>166</v>
      </c>
      <c r="E45" s="2" t="s">
        <v>167</v>
      </c>
      <c r="F45" s="2" t="s">
        <v>14</v>
      </c>
      <c r="G45" s="2"/>
      <c r="H45" s="2" t="s">
        <v>35</v>
      </c>
      <c r="I45" s="3" t="n">
        <v>35217</v>
      </c>
      <c r="J45" s="2" t="s">
        <v>127</v>
      </c>
    </row>
    <row r="46" customFormat="false" ht="12.75" hidden="false" customHeight="true" outlineLevel="0" collapsed="false">
      <c r="A46" s="2" t="str">
        <f aca="false">HYPERLINK("https://www.fabsurplus.com/sdi_catalog/salesItemDetails.do?id=99378")</f>
        <v>https://www.fabsurplus.com/sdi_catalog/salesItemDetails.do?id=99378</v>
      </c>
      <c r="B46" s="2" t="s">
        <v>168</v>
      </c>
      <c r="C46" s="2" t="s">
        <v>162</v>
      </c>
      <c r="D46" s="2" t="s">
        <v>169</v>
      </c>
      <c r="E46" s="2" t="s">
        <v>170</v>
      </c>
      <c r="F46" s="2" t="s">
        <v>14</v>
      </c>
      <c r="G46" s="2" t="s">
        <v>81</v>
      </c>
      <c r="H46" s="2" t="s">
        <v>35</v>
      </c>
      <c r="I46" s="3" t="n">
        <v>36678</v>
      </c>
      <c r="J46" s="2" t="s">
        <v>127</v>
      </c>
    </row>
    <row r="47" customFormat="false" ht="12.75" hidden="false" customHeight="true" outlineLevel="0" collapsed="false">
      <c r="A47" s="2" t="str">
        <f aca="false">HYPERLINK("https://www.fabsurplus.com/sdi_catalog/salesItemDetails.do?id=54859")</f>
        <v>https://www.fabsurplus.com/sdi_catalog/salesItemDetails.do?id=54859</v>
      </c>
      <c r="B47" s="2" t="s">
        <v>171</v>
      </c>
      <c r="C47" s="2" t="s">
        <v>172</v>
      </c>
      <c r="D47" s="2" t="s">
        <v>173</v>
      </c>
      <c r="E47" s="2" t="s">
        <v>174</v>
      </c>
      <c r="F47" s="2" t="s">
        <v>14</v>
      </c>
      <c r="G47" s="2" t="s">
        <v>175</v>
      </c>
      <c r="H47" s="2" t="s">
        <v>35</v>
      </c>
      <c r="I47" s="3" t="n">
        <v>38687</v>
      </c>
      <c r="J47" s="2" t="s">
        <v>176</v>
      </c>
    </row>
    <row r="48" customFormat="false" ht="12.75" hidden="false" customHeight="true" outlineLevel="0" collapsed="false">
      <c r="A48" s="2" t="str">
        <f aca="false">HYPERLINK("https://www.fabsurplus.com/sdi_catalog/salesItemDetails.do?id=77017")</f>
        <v>https://www.fabsurplus.com/sdi_catalog/salesItemDetails.do?id=77017</v>
      </c>
      <c r="B48" s="2" t="s">
        <v>177</v>
      </c>
      <c r="C48" s="2" t="s">
        <v>172</v>
      </c>
      <c r="D48" s="2" t="s">
        <v>178</v>
      </c>
      <c r="E48" s="2" t="s">
        <v>179</v>
      </c>
      <c r="F48" s="2" t="s">
        <v>14</v>
      </c>
      <c r="G48" s="2" t="s">
        <v>175</v>
      </c>
      <c r="H48" s="2" t="s">
        <v>35</v>
      </c>
      <c r="I48" s="3" t="n">
        <v>38869</v>
      </c>
      <c r="J48" s="2" t="s">
        <v>180</v>
      </c>
    </row>
    <row r="49" customFormat="false" ht="12.75" hidden="false" customHeight="true" outlineLevel="0" collapsed="false">
      <c r="A49" s="4" t="str">
        <f aca="false">HYPERLINK("https://www.fabsurplus.com/sdi_catalog/salesItemDetails.do?id=77013")</f>
        <v>https://www.fabsurplus.com/sdi_catalog/salesItemDetails.do?id=77013</v>
      </c>
      <c r="B49" s="4" t="s">
        <v>181</v>
      </c>
      <c r="C49" s="4" t="s">
        <v>172</v>
      </c>
      <c r="D49" s="4" t="s">
        <v>182</v>
      </c>
      <c r="E49" s="4" t="s">
        <v>183</v>
      </c>
      <c r="F49" s="4" t="s">
        <v>14</v>
      </c>
      <c r="G49" s="4" t="s">
        <v>175</v>
      </c>
      <c r="H49" s="4" t="s">
        <v>35</v>
      </c>
      <c r="I49" s="5" t="n">
        <v>39234</v>
      </c>
      <c r="J49" s="4" t="s">
        <v>180</v>
      </c>
    </row>
    <row r="50" customFormat="false" ht="12.75" hidden="false" customHeight="true" outlineLevel="0" collapsed="false">
      <c r="A50" s="4" t="str">
        <f aca="false">HYPERLINK("https://www.fabsurplus.com/sdi_catalog/salesItemDetails.do?id=77021")</f>
        <v>https://www.fabsurplus.com/sdi_catalog/salesItemDetails.do?id=77021</v>
      </c>
      <c r="B50" s="4" t="s">
        <v>184</v>
      </c>
      <c r="C50" s="4" t="s">
        <v>172</v>
      </c>
      <c r="D50" s="4" t="s">
        <v>185</v>
      </c>
      <c r="E50" s="4" t="s">
        <v>185</v>
      </c>
      <c r="F50" s="4" t="s">
        <v>14</v>
      </c>
      <c r="G50" s="4" t="s">
        <v>175</v>
      </c>
      <c r="H50" s="4" t="s">
        <v>35</v>
      </c>
      <c r="I50" s="5" t="n">
        <v>37196</v>
      </c>
      <c r="J50" s="4" t="s">
        <v>180</v>
      </c>
    </row>
    <row r="51" customFormat="false" ht="12.75" hidden="false" customHeight="true" outlineLevel="0" collapsed="false">
      <c r="A51" s="2" t="str">
        <f aca="false">HYPERLINK("https://www.fabsurplus.com/sdi_catalog/salesItemDetails.do?id=77022")</f>
        <v>https://www.fabsurplus.com/sdi_catalog/salesItemDetails.do?id=77022</v>
      </c>
      <c r="B51" s="2" t="s">
        <v>186</v>
      </c>
      <c r="C51" s="2" t="s">
        <v>172</v>
      </c>
      <c r="D51" s="2" t="s">
        <v>187</v>
      </c>
      <c r="E51" s="2" t="s">
        <v>185</v>
      </c>
      <c r="F51" s="2" t="s">
        <v>14</v>
      </c>
      <c r="G51" s="2" t="s">
        <v>175</v>
      </c>
      <c r="H51" s="2" t="s">
        <v>35</v>
      </c>
      <c r="I51" s="3" t="n">
        <v>37196</v>
      </c>
      <c r="J51" s="2" t="s">
        <v>180</v>
      </c>
    </row>
    <row r="52" customFormat="false" ht="12.75" hidden="false" customHeight="true" outlineLevel="0" collapsed="false">
      <c r="A52" s="4" t="str">
        <f aca="false">HYPERLINK("https://www.fabsurplus.com/sdi_catalog/salesItemDetails.do?id=77009")</f>
        <v>https://www.fabsurplus.com/sdi_catalog/salesItemDetails.do?id=77009</v>
      </c>
      <c r="B52" s="4" t="s">
        <v>188</v>
      </c>
      <c r="C52" s="4" t="s">
        <v>172</v>
      </c>
      <c r="D52" s="4" t="s">
        <v>189</v>
      </c>
      <c r="E52" s="4" t="s">
        <v>190</v>
      </c>
      <c r="F52" s="4" t="s">
        <v>14</v>
      </c>
      <c r="G52" s="4" t="s">
        <v>175</v>
      </c>
      <c r="H52" s="4" t="s">
        <v>35</v>
      </c>
      <c r="I52" s="5" t="n">
        <v>37043</v>
      </c>
      <c r="J52" s="4" t="s">
        <v>180</v>
      </c>
    </row>
    <row r="53" customFormat="false" ht="12.75" hidden="false" customHeight="true" outlineLevel="0" collapsed="false">
      <c r="A53" s="2" t="str">
        <f aca="false">HYPERLINK("https://www.fabsurplus.com/sdi_catalog/salesItemDetails.do?id=77010")</f>
        <v>https://www.fabsurplus.com/sdi_catalog/salesItemDetails.do?id=77010</v>
      </c>
      <c r="B53" s="2" t="s">
        <v>191</v>
      </c>
      <c r="C53" s="2" t="s">
        <v>172</v>
      </c>
      <c r="D53" s="2" t="s">
        <v>192</v>
      </c>
      <c r="E53" s="2" t="s">
        <v>190</v>
      </c>
      <c r="F53" s="2" t="s">
        <v>14</v>
      </c>
      <c r="G53" s="2" t="s">
        <v>175</v>
      </c>
      <c r="H53" s="2" t="s">
        <v>35</v>
      </c>
      <c r="I53" s="3" t="n">
        <v>37196</v>
      </c>
      <c r="J53" s="2" t="s">
        <v>180</v>
      </c>
    </row>
    <row r="54" customFormat="false" ht="12.75" hidden="false" customHeight="true" outlineLevel="0" collapsed="false">
      <c r="A54" s="2" t="str">
        <f aca="false">HYPERLINK("https://www.fabsurplus.com/sdi_catalog/salesItemDetails.do?id=99405")</f>
        <v>https://www.fabsurplus.com/sdi_catalog/salesItemDetails.do?id=99405</v>
      </c>
      <c r="B54" s="2" t="s">
        <v>193</v>
      </c>
      <c r="C54" s="2" t="s">
        <v>194</v>
      </c>
      <c r="D54" s="2" t="s">
        <v>195</v>
      </c>
      <c r="E54" s="2" t="s">
        <v>196</v>
      </c>
      <c r="F54" s="2" t="s">
        <v>90</v>
      </c>
      <c r="G54" s="2" t="s">
        <v>197</v>
      </c>
      <c r="H54" s="2" t="s">
        <v>35</v>
      </c>
      <c r="I54" s="2"/>
      <c r="J54" s="2" t="s">
        <v>29</v>
      </c>
    </row>
    <row r="55" customFormat="false" ht="12.75" hidden="false" customHeight="true" outlineLevel="0" collapsed="false">
      <c r="A55" s="4" t="str">
        <f aca="false">HYPERLINK("https://www.fabsurplus.com/sdi_catalog/salesItemDetails.do?id=99406")</f>
        <v>https://www.fabsurplus.com/sdi_catalog/salesItemDetails.do?id=99406</v>
      </c>
      <c r="B55" s="4" t="s">
        <v>198</v>
      </c>
      <c r="C55" s="4" t="s">
        <v>194</v>
      </c>
      <c r="D55" s="4" t="s">
        <v>199</v>
      </c>
      <c r="E55" s="4" t="s">
        <v>200</v>
      </c>
      <c r="F55" s="4" t="s">
        <v>14</v>
      </c>
      <c r="G55" s="4" t="s">
        <v>201</v>
      </c>
      <c r="H55" s="4" t="s">
        <v>35</v>
      </c>
      <c r="I55" s="5" t="n">
        <v>35582</v>
      </c>
      <c r="J55" s="4" t="s">
        <v>29</v>
      </c>
    </row>
    <row r="56" customFormat="false" ht="12.75" hidden="false" customHeight="true" outlineLevel="0" collapsed="false">
      <c r="A56" s="4" t="str">
        <f aca="false">HYPERLINK("https://www.fabsurplus.com/sdi_catalog/salesItemDetails.do?id=95016")</f>
        <v>https://www.fabsurplus.com/sdi_catalog/salesItemDetails.do?id=95016</v>
      </c>
      <c r="B56" s="4" t="s">
        <v>202</v>
      </c>
      <c r="C56" s="4" t="s">
        <v>194</v>
      </c>
      <c r="D56" s="4" t="s">
        <v>203</v>
      </c>
      <c r="E56" s="4" t="s">
        <v>204</v>
      </c>
      <c r="F56" s="4" t="s">
        <v>14</v>
      </c>
      <c r="G56" s="4"/>
      <c r="H56" s="4" t="s">
        <v>58</v>
      </c>
      <c r="I56" s="4"/>
      <c r="J56" s="4" t="s">
        <v>29</v>
      </c>
    </row>
    <row r="57" customFormat="false" ht="12.75" hidden="false" customHeight="true" outlineLevel="0" collapsed="false">
      <c r="A57" s="2" t="str">
        <f aca="false">HYPERLINK("https://www.fabsurplus.com/sdi_catalog/salesItemDetails.do?id=99407")</f>
        <v>https://www.fabsurplus.com/sdi_catalog/salesItemDetails.do?id=99407</v>
      </c>
      <c r="B57" s="2" t="s">
        <v>205</v>
      </c>
      <c r="C57" s="2" t="s">
        <v>194</v>
      </c>
      <c r="D57" s="2" t="s">
        <v>206</v>
      </c>
      <c r="E57" s="2" t="s">
        <v>207</v>
      </c>
      <c r="F57" s="2" t="s">
        <v>14</v>
      </c>
      <c r="G57" s="2" t="s">
        <v>28</v>
      </c>
      <c r="H57" s="2" t="s">
        <v>35</v>
      </c>
      <c r="I57" s="3" t="n">
        <v>38139</v>
      </c>
      <c r="J57" s="2" t="s">
        <v>29</v>
      </c>
    </row>
    <row r="58" customFormat="false" ht="12.75" hidden="false" customHeight="true" outlineLevel="0" collapsed="false">
      <c r="A58" s="4" t="str">
        <f aca="false">HYPERLINK("https://www.fabsurplus.com/sdi_catalog/salesItemDetails.do?id=99408")</f>
        <v>https://www.fabsurplus.com/sdi_catalog/salesItemDetails.do?id=99408</v>
      </c>
      <c r="B58" s="4" t="s">
        <v>208</v>
      </c>
      <c r="C58" s="4" t="s">
        <v>194</v>
      </c>
      <c r="D58" s="4" t="s">
        <v>209</v>
      </c>
      <c r="E58" s="4" t="s">
        <v>210</v>
      </c>
      <c r="F58" s="4" t="s">
        <v>14</v>
      </c>
      <c r="G58" s="4" t="s">
        <v>197</v>
      </c>
      <c r="H58" s="4" t="s">
        <v>35</v>
      </c>
      <c r="I58" s="5" t="n">
        <v>34851</v>
      </c>
      <c r="J58" s="4" t="s">
        <v>29</v>
      </c>
    </row>
    <row r="59" customFormat="false" ht="12.75" hidden="false" customHeight="true" outlineLevel="0" collapsed="false">
      <c r="A59" s="2" t="str">
        <f aca="false">HYPERLINK("https://www.fabsurplus.com/sdi_catalog/salesItemDetails.do?id=99409")</f>
        <v>https://www.fabsurplus.com/sdi_catalog/salesItemDetails.do?id=99409</v>
      </c>
      <c r="B59" s="2" t="s">
        <v>211</v>
      </c>
      <c r="C59" s="2" t="s">
        <v>194</v>
      </c>
      <c r="D59" s="2" t="s">
        <v>212</v>
      </c>
      <c r="E59" s="2" t="s">
        <v>213</v>
      </c>
      <c r="F59" s="2" t="s">
        <v>14</v>
      </c>
      <c r="G59" s="2" t="s">
        <v>28</v>
      </c>
      <c r="H59" s="2" t="s">
        <v>35</v>
      </c>
      <c r="I59" s="2"/>
      <c r="J59" s="2" t="s">
        <v>29</v>
      </c>
    </row>
    <row r="60" customFormat="false" ht="12.75" hidden="false" customHeight="true" outlineLevel="0" collapsed="false">
      <c r="A60" s="4" t="str">
        <f aca="false">HYPERLINK("https://www.fabsurplus.com/sdi_catalog/salesItemDetails.do?id=33671")</f>
        <v>https://www.fabsurplus.com/sdi_catalog/salesItemDetails.do?id=33671</v>
      </c>
      <c r="B60" s="4" t="s">
        <v>214</v>
      </c>
      <c r="C60" s="4" t="s">
        <v>215</v>
      </c>
      <c r="D60" s="4" t="s">
        <v>216</v>
      </c>
      <c r="E60" s="4" t="s">
        <v>217</v>
      </c>
      <c r="F60" s="4" t="s">
        <v>90</v>
      </c>
      <c r="G60" s="4" t="s">
        <v>68</v>
      </c>
      <c r="H60" s="4" t="s">
        <v>16</v>
      </c>
      <c r="I60" s="4"/>
      <c r="J60" s="4" t="s">
        <v>29</v>
      </c>
    </row>
    <row r="61" customFormat="false" ht="12.75" hidden="false" customHeight="true" outlineLevel="0" collapsed="false">
      <c r="A61" s="2" t="str">
        <f aca="false">HYPERLINK("https://www.fabsurplus.com/sdi_catalog/salesItemDetails.do?id=91845")</f>
        <v>https://www.fabsurplus.com/sdi_catalog/salesItemDetails.do?id=91845</v>
      </c>
      <c r="B61" s="2" t="s">
        <v>218</v>
      </c>
      <c r="C61" s="2" t="s">
        <v>215</v>
      </c>
      <c r="D61" s="2" t="s">
        <v>209</v>
      </c>
      <c r="E61" s="2" t="s">
        <v>219</v>
      </c>
      <c r="F61" s="2" t="s">
        <v>14</v>
      </c>
      <c r="G61" s="2" t="s">
        <v>15</v>
      </c>
      <c r="H61" s="2" t="s">
        <v>35</v>
      </c>
      <c r="I61" s="3" t="n">
        <v>34851</v>
      </c>
      <c r="J61" s="2" t="s">
        <v>29</v>
      </c>
    </row>
    <row r="62" customFormat="false" ht="12.75" hidden="false" customHeight="true" outlineLevel="0" collapsed="false">
      <c r="A62" s="4" t="str">
        <f aca="false">HYPERLINK("https://www.fabsurplus.com/sdi_catalog/salesItemDetails.do?id=91847")</f>
        <v>https://www.fabsurplus.com/sdi_catalog/salesItemDetails.do?id=91847</v>
      </c>
      <c r="B62" s="4" t="s">
        <v>220</v>
      </c>
      <c r="C62" s="4" t="s">
        <v>215</v>
      </c>
      <c r="D62" s="4" t="s">
        <v>212</v>
      </c>
      <c r="E62" s="4" t="s">
        <v>221</v>
      </c>
      <c r="F62" s="4" t="s">
        <v>14</v>
      </c>
      <c r="G62" s="4"/>
      <c r="H62" s="4" t="s">
        <v>35</v>
      </c>
      <c r="I62" s="4"/>
      <c r="J62" s="4" t="s">
        <v>29</v>
      </c>
    </row>
    <row r="63" customFormat="false" ht="12.75" hidden="false" customHeight="true" outlineLevel="0" collapsed="false">
      <c r="A63" s="4" t="str">
        <f aca="false">HYPERLINK("https://www.fabsurplus.com/sdi_catalog/salesItemDetails.do?id=98851")</f>
        <v>https://www.fabsurplus.com/sdi_catalog/salesItemDetails.do?id=98851</v>
      </c>
      <c r="B63" s="4" t="s">
        <v>222</v>
      </c>
      <c r="C63" s="4" t="s">
        <v>223</v>
      </c>
      <c r="D63" s="4" t="s">
        <v>224</v>
      </c>
      <c r="E63" s="4" t="s">
        <v>225</v>
      </c>
      <c r="F63" s="4" t="s">
        <v>14</v>
      </c>
      <c r="G63" s="4" t="s">
        <v>226</v>
      </c>
      <c r="H63" s="4" t="s">
        <v>35</v>
      </c>
      <c r="I63" s="5" t="n">
        <v>40664</v>
      </c>
      <c r="J63" s="4" t="s">
        <v>127</v>
      </c>
    </row>
    <row r="64" customFormat="false" ht="12.75" hidden="false" customHeight="true" outlineLevel="0" collapsed="false">
      <c r="A64" s="2" t="str">
        <f aca="false">HYPERLINK("https://www.fabsurplus.com/sdi_catalog/salesItemDetails.do?id=68025")</f>
        <v>https://www.fabsurplus.com/sdi_catalog/salesItemDetails.do?id=68025</v>
      </c>
      <c r="B64" s="2" t="s">
        <v>227</v>
      </c>
      <c r="C64" s="2" t="s">
        <v>228</v>
      </c>
      <c r="D64" s="2" t="s">
        <v>229</v>
      </c>
      <c r="E64" s="2" t="s">
        <v>230</v>
      </c>
      <c r="F64" s="2" t="s">
        <v>14</v>
      </c>
      <c r="G64" s="2" t="s">
        <v>231</v>
      </c>
      <c r="H64" s="2" t="s">
        <v>16</v>
      </c>
      <c r="I64" s="3" t="n">
        <v>36678</v>
      </c>
      <c r="J64" s="2" t="s">
        <v>232</v>
      </c>
    </row>
    <row r="65" customFormat="false" ht="12.75" hidden="false" customHeight="true" outlineLevel="0" collapsed="false">
      <c r="A65" s="2" t="str">
        <f aca="false">HYPERLINK("https://www.fabsurplus.com/sdi_catalog/salesItemDetails.do?id=56144")</f>
        <v>https://www.fabsurplus.com/sdi_catalog/salesItemDetails.do?id=56144</v>
      </c>
      <c r="B65" s="2" t="s">
        <v>233</v>
      </c>
      <c r="C65" s="2" t="s">
        <v>234</v>
      </c>
      <c r="D65" s="2" t="s">
        <v>235</v>
      </c>
      <c r="E65" s="2" t="s">
        <v>236</v>
      </c>
      <c r="F65" s="2" t="s">
        <v>14</v>
      </c>
      <c r="G65" s="2" t="s">
        <v>175</v>
      </c>
      <c r="H65" s="2" t="s">
        <v>35</v>
      </c>
      <c r="I65" s="3" t="n">
        <v>37773</v>
      </c>
      <c r="J65" s="2" t="s">
        <v>180</v>
      </c>
    </row>
    <row r="66" customFormat="false" ht="12.75" hidden="false" customHeight="true" outlineLevel="0" collapsed="false">
      <c r="A66" s="4" t="str">
        <f aca="false">HYPERLINK("https://www.fabsurplus.com/sdi_catalog/salesItemDetails.do?id=56140")</f>
        <v>https://www.fabsurplus.com/sdi_catalog/salesItemDetails.do?id=56140</v>
      </c>
      <c r="B66" s="4" t="s">
        <v>237</v>
      </c>
      <c r="C66" s="4" t="s">
        <v>238</v>
      </c>
      <c r="D66" s="4" t="s">
        <v>239</v>
      </c>
      <c r="E66" s="4" t="s">
        <v>240</v>
      </c>
      <c r="F66" s="4" t="s">
        <v>14</v>
      </c>
      <c r="G66" s="4" t="s">
        <v>241</v>
      </c>
      <c r="H66" s="4" t="s">
        <v>35</v>
      </c>
      <c r="I66" s="5" t="n">
        <v>37043</v>
      </c>
      <c r="J66" s="4" t="s">
        <v>180</v>
      </c>
    </row>
    <row r="67" customFormat="false" ht="12.75" hidden="false" customHeight="true" outlineLevel="0" collapsed="false">
      <c r="A67" s="4" t="str">
        <f aca="false">HYPERLINK("https://www.fabsurplus.com/sdi_catalog/salesItemDetails.do?id=80083")</f>
        <v>https://www.fabsurplus.com/sdi_catalog/salesItemDetails.do?id=80083</v>
      </c>
      <c r="B67" s="4" t="s">
        <v>242</v>
      </c>
      <c r="C67" s="4" t="s">
        <v>243</v>
      </c>
      <c r="D67" s="4" t="s">
        <v>244</v>
      </c>
      <c r="E67" s="4" t="s">
        <v>245</v>
      </c>
      <c r="F67" s="4" t="s">
        <v>14</v>
      </c>
      <c r="G67" s="4" t="s">
        <v>246</v>
      </c>
      <c r="H67" s="4" t="s">
        <v>35</v>
      </c>
      <c r="I67" s="5" t="n">
        <v>36678.0833333333</v>
      </c>
      <c r="J67" s="4" t="s">
        <v>17</v>
      </c>
    </row>
    <row r="68" customFormat="false" ht="12.75" hidden="false" customHeight="true" outlineLevel="0" collapsed="false">
      <c r="A68" s="4" t="str">
        <f aca="false">HYPERLINK("https://www.fabsurplus.com/sdi_catalog/salesItemDetails.do?id=87513")</f>
        <v>https://www.fabsurplus.com/sdi_catalog/salesItemDetails.do?id=87513</v>
      </c>
      <c r="B68" s="4" t="s">
        <v>247</v>
      </c>
      <c r="C68" s="4" t="s">
        <v>248</v>
      </c>
      <c r="D68" s="4"/>
      <c r="E68" s="4" t="s">
        <v>249</v>
      </c>
      <c r="F68" s="4" t="s">
        <v>250</v>
      </c>
      <c r="G68" s="4" t="s">
        <v>251</v>
      </c>
      <c r="H68" s="4" t="s">
        <v>35</v>
      </c>
      <c r="I68" s="4"/>
      <c r="J68" s="4" t="s">
        <v>29</v>
      </c>
    </row>
    <row r="69" customFormat="false" ht="12.75" hidden="false" customHeight="true" outlineLevel="0" collapsed="false">
      <c r="A69" s="2" t="str">
        <f aca="false">HYPERLINK("https://www.fabsurplus.com/sdi_catalog/salesItemDetails.do?id=99395")</f>
        <v>https://www.fabsurplus.com/sdi_catalog/salesItemDetails.do?id=99395</v>
      </c>
      <c r="B69" s="2" t="s">
        <v>252</v>
      </c>
      <c r="C69" s="2" t="s">
        <v>253</v>
      </c>
      <c r="D69" s="2" t="s">
        <v>254</v>
      </c>
      <c r="E69" s="2" t="s">
        <v>255</v>
      </c>
      <c r="F69" s="2" t="s">
        <v>14</v>
      </c>
      <c r="G69" s="2"/>
      <c r="H69" s="2" t="s">
        <v>16</v>
      </c>
      <c r="I69" s="2"/>
      <c r="J69" s="2" t="s">
        <v>256</v>
      </c>
    </row>
    <row r="70" customFormat="false" ht="12.75" hidden="false" customHeight="true" outlineLevel="0" collapsed="false">
      <c r="A70" s="2" t="str">
        <f aca="false">HYPERLINK("https://www.fabsurplus.com/sdi_catalog/salesItemDetails.do?id=61184")</f>
        <v>https://www.fabsurplus.com/sdi_catalog/salesItemDetails.do?id=61184</v>
      </c>
      <c r="B70" s="2" t="s">
        <v>257</v>
      </c>
      <c r="C70" s="2" t="s">
        <v>258</v>
      </c>
      <c r="D70" s="2" t="s">
        <v>259</v>
      </c>
      <c r="E70" s="2" t="s">
        <v>260</v>
      </c>
      <c r="F70" s="2" t="s">
        <v>14</v>
      </c>
      <c r="G70" s="2"/>
      <c r="H70" s="2"/>
      <c r="I70" s="2"/>
      <c r="J70" s="2" t="s">
        <v>29</v>
      </c>
    </row>
    <row r="71" customFormat="false" ht="12.75" hidden="false" customHeight="true" outlineLevel="0" collapsed="false">
      <c r="A71" s="2" t="str">
        <f aca="false">HYPERLINK("https://www.fabsurplus.com/sdi_catalog/salesItemDetails.do?id=78638")</f>
        <v>https://www.fabsurplus.com/sdi_catalog/salesItemDetails.do?id=78638</v>
      </c>
      <c r="B71" s="2" t="s">
        <v>261</v>
      </c>
      <c r="C71" s="2" t="s">
        <v>262</v>
      </c>
      <c r="D71" s="2" t="s">
        <v>263</v>
      </c>
      <c r="E71" s="2" t="s">
        <v>264</v>
      </c>
      <c r="F71" s="2" t="s">
        <v>14</v>
      </c>
      <c r="G71" s="2" t="s">
        <v>265</v>
      </c>
      <c r="H71" s="2" t="s">
        <v>105</v>
      </c>
      <c r="I71" s="2"/>
      <c r="J71" s="2" t="s">
        <v>266</v>
      </c>
    </row>
    <row r="72" customFormat="false" ht="12.75" hidden="false" customHeight="true" outlineLevel="0" collapsed="false">
      <c r="A72" s="4" t="str">
        <f aca="false">HYPERLINK("https://www.fabsurplus.com/sdi_catalog/salesItemDetails.do?id=87089")</f>
        <v>https://www.fabsurplus.com/sdi_catalog/salesItemDetails.do?id=87089</v>
      </c>
      <c r="B72" s="4" t="s">
        <v>267</v>
      </c>
      <c r="C72" s="4" t="s">
        <v>262</v>
      </c>
      <c r="D72" s="4" t="s">
        <v>268</v>
      </c>
      <c r="E72" s="4" t="s">
        <v>269</v>
      </c>
      <c r="F72" s="4" t="s">
        <v>14</v>
      </c>
      <c r="G72" s="4" t="s">
        <v>49</v>
      </c>
      <c r="H72" s="4" t="s">
        <v>35</v>
      </c>
      <c r="I72" s="5" t="n">
        <v>37561</v>
      </c>
      <c r="J72" s="4" t="s">
        <v>17</v>
      </c>
    </row>
    <row r="73" customFormat="false" ht="12.75" hidden="false" customHeight="true" outlineLevel="0" collapsed="false">
      <c r="A73" s="2" t="str">
        <f aca="false">HYPERLINK("https://www.fabsurplus.com/sdi_catalog/salesItemDetails.do?id=94370")</f>
        <v>https://www.fabsurplus.com/sdi_catalog/salesItemDetails.do?id=94370</v>
      </c>
      <c r="B73" s="2" t="s">
        <v>270</v>
      </c>
      <c r="C73" s="2" t="s">
        <v>271</v>
      </c>
      <c r="D73" s="2" t="s">
        <v>272</v>
      </c>
      <c r="E73" s="2" t="s">
        <v>273</v>
      </c>
      <c r="F73" s="2" t="s">
        <v>90</v>
      </c>
      <c r="G73" s="2" t="s">
        <v>274</v>
      </c>
      <c r="H73" s="2" t="s">
        <v>35</v>
      </c>
      <c r="I73" s="3" t="n">
        <v>43252</v>
      </c>
      <c r="J73" s="2" t="s">
        <v>127</v>
      </c>
    </row>
    <row r="74" customFormat="false" ht="12.75" hidden="false" customHeight="true" outlineLevel="0" collapsed="false">
      <c r="A74" s="4" t="str">
        <f aca="false">HYPERLINK("https://www.fabsurplus.com/sdi_catalog/salesItemDetails.do?id=99410")</f>
        <v>https://www.fabsurplus.com/sdi_catalog/salesItemDetails.do?id=99410</v>
      </c>
      <c r="B74" s="4" t="s">
        <v>275</v>
      </c>
      <c r="C74" s="4" t="s">
        <v>276</v>
      </c>
      <c r="D74" s="4" t="s">
        <v>277</v>
      </c>
      <c r="E74" s="4" t="s">
        <v>278</v>
      </c>
      <c r="F74" s="4" t="s">
        <v>14</v>
      </c>
      <c r="G74" s="4" t="s">
        <v>279</v>
      </c>
      <c r="H74" s="4" t="s">
        <v>35</v>
      </c>
      <c r="I74" s="5" t="n">
        <v>34851</v>
      </c>
      <c r="J74" s="4" t="s">
        <v>29</v>
      </c>
    </row>
    <row r="75" customFormat="false" ht="12.75" hidden="false" customHeight="true" outlineLevel="0" collapsed="false">
      <c r="A75" s="2" t="str">
        <f aca="false">HYPERLINK("https://www.fabsurplus.com/sdi_catalog/salesItemDetails.do?id=99411")</f>
        <v>https://www.fabsurplus.com/sdi_catalog/salesItemDetails.do?id=99411</v>
      </c>
      <c r="B75" s="2" t="s">
        <v>280</v>
      </c>
      <c r="C75" s="2" t="s">
        <v>276</v>
      </c>
      <c r="D75" s="2" t="s">
        <v>281</v>
      </c>
      <c r="E75" s="2" t="s">
        <v>282</v>
      </c>
      <c r="F75" s="2" t="s">
        <v>14</v>
      </c>
      <c r="G75" s="2" t="s">
        <v>279</v>
      </c>
      <c r="H75" s="2" t="s">
        <v>35</v>
      </c>
      <c r="I75" s="3" t="n">
        <v>33025</v>
      </c>
      <c r="J75" s="2" t="s">
        <v>29</v>
      </c>
    </row>
    <row r="76" customFormat="false" ht="12.75" hidden="false" customHeight="true" outlineLevel="0" collapsed="false">
      <c r="A76" s="4" t="str">
        <f aca="false">HYPERLINK("https://www.fabsurplus.com/sdi_catalog/salesItemDetails.do?id=99412")</f>
        <v>https://www.fabsurplus.com/sdi_catalog/salesItemDetails.do?id=99412</v>
      </c>
      <c r="B76" s="4" t="s">
        <v>283</v>
      </c>
      <c r="C76" s="4" t="s">
        <v>276</v>
      </c>
      <c r="D76" s="4" t="s">
        <v>284</v>
      </c>
      <c r="E76" s="4" t="s">
        <v>285</v>
      </c>
      <c r="F76" s="4" t="s">
        <v>14</v>
      </c>
      <c r="G76" s="4" t="s">
        <v>279</v>
      </c>
      <c r="H76" s="4" t="s">
        <v>35</v>
      </c>
      <c r="I76" s="5" t="n">
        <v>34851</v>
      </c>
      <c r="J76" s="4" t="s">
        <v>29</v>
      </c>
    </row>
    <row r="77" customFormat="false" ht="12.75" hidden="false" customHeight="true" outlineLevel="0" collapsed="false">
      <c r="A77" s="4" t="str">
        <f aca="false">HYPERLINK("https://www.fabsurplus.com/sdi_catalog/salesItemDetails.do?id=87489")</f>
        <v>https://www.fabsurplus.com/sdi_catalog/salesItemDetails.do?id=87489</v>
      </c>
      <c r="B77" s="4" t="s">
        <v>286</v>
      </c>
      <c r="C77" s="4" t="s">
        <v>287</v>
      </c>
      <c r="D77" s="4" t="s">
        <v>277</v>
      </c>
      <c r="E77" s="4" t="s">
        <v>288</v>
      </c>
      <c r="F77" s="4" t="s">
        <v>14</v>
      </c>
      <c r="G77" s="4" t="s">
        <v>279</v>
      </c>
      <c r="H77" s="4" t="s">
        <v>35</v>
      </c>
      <c r="I77" s="4"/>
      <c r="J77" s="4" t="s">
        <v>29</v>
      </c>
    </row>
    <row r="78" customFormat="false" ht="12.75" hidden="false" customHeight="true" outlineLevel="0" collapsed="false">
      <c r="A78" s="2" t="str">
        <f aca="false">HYPERLINK("https://www.fabsurplus.com/sdi_catalog/salesItemDetails.do?id=87488")</f>
        <v>https://www.fabsurplus.com/sdi_catalog/salesItemDetails.do?id=87488</v>
      </c>
      <c r="B78" s="2" t="s">
        <v>289</v>
      </c>
      <c r="C78" s="2" t="s">
        <v>287</v>
      </c>
      <c r="D78" s="2" t="s">
        <v>290</v>
      </c>
      <c r="E78" s="2" t="s">
        <v>291</v>
      </c>
      <c r="F78" s="2" t="s">
        <v>14</v>
      </c>
      <c r="G78" s="2" t="s">
        <v>279</v>
      </c>
      <c r="H78" s="2" t="s">
        <v>35</v>
      </c>
      <c r="I78" s="3" t="n">
        <v>35217</v>
      </c>
      <c r="J78" s="2" t="s">
        <v>29</v>
      </c>
    </row>
    <row r="79" customFormat="false" ht="12.75" hidden="false" customHeight="true" outlineLevel="0" collapsed="false">
      <c r="A79" s="2" t="str">
        <f aca="false">HYPERLINK("https://www.fabsurplus.com/sdi_catalog/salesItemDetails.do?id=91827")</f>
        <v>https://www.fabsurplus.com/sdi_catalog/salesItemDetails.do?id=91827</v>
      </c>
      <c r="B79" s="2" t="s">
        <v>292</v>
      </c>
      <c r="C79" s="2" t="s">
        <v>287</v>
      </c>
      <c r="D79" s="2" t="s">
        <v>293</v>
      </c>
      <c r="E79" s="2" t="s">
        <v>294</v>
      </c>
      <c r="F79" s="2" t="s">
        <v>14</v>
      </c>
      <c r="G79" s="2" t="s">
        <v>295</v>
      </c>
      <c r="H79" s="2" t="s">
        <v>58</v>
      </c>
      <c r="I79" s="2"/>
      <c r="J79" s="2" t="s">
        <v>29</v>
      </c>
    </row>
    <row r="80" customFormat="false" ht="12.75" hidden="false" customHeight="true" outlineLevel="0" collapsed="false">
      <c r="A80" s="4" t="str">
        <f aca="false">HYPERLINK("https://www.fabsurplus.com/sdi_catalog/salesItemDetails.do?id=91828")</f>
        <v>https://www.fabsurplus.com/sdi_catalog/salesItemDetails.do?id=91828</v>
      </c>
      <c r="B80" s="4" t="s">
        <v>296</v>
      </c>
      <c r="C80" s="4" t="s">
        <v>287</v>
      </c>
      <c r="D80" s="4" t="s">
        <v>297</v>
      </c>
      <c r="E80" s="4" t="s">
        <v>298</v>
      </c>
      <c r="F80" s="4" t="s">
        <v>14</v>
      </c>
      <c r="G80" s="4" t="s">
        <v>295</v>
      </c>
      <c r="H80" s="4" t="s">
        <v>35</v>
      </c>
      <c r="I80" s="5" t="n">
        <v>34486</v>
      </c>
      <c r="J80" s="4" t="s">
        <v>29</v>
      </c>
    </row>
    <row r="81" customFormat="false" ht="12.75" hidden="false" customHeight="true" outlineLevel="0" collapsed="false">
      <c r="A81" s="4" t="str">
        <f aca="false">HYPERLINK("https://www.fabsurplus.com/sdi_catalog/salesItemDetails.do?id=77666")</f>
        <v>https://www.fabsurplus.com/sdi_catalog/salesItemDetails.do?id=77666</v>
      </c>
      <c r="B81" s="4" t="s">
        <v>299</v>
      </c>
      <c r="C81" s="4" t="s">
        <v>300</v>
      </c>
      <c r="D81" s="4" t="s">
        <v>301</v>
      </c>
      <c r="E81" s="4" t="s">
        <v>302</v>
      </c>
      <c r="F81" s="4" t="s">
        <v>14</v>
      </c>
      <c r="G81" s="4"/>
      <c r="H81" s="4" t="s">
        <v>16</v>
      </c>
      <c r="I81" s="4"/>
      <c r="J81" s="4" t="s">
        <v>232</v>
      </c>
    </row>
    <row r="82" customFormat="false" ht="12.75" hidden="false" customHeight="true" outlineLevel="0" collapsed="false">
      <c r="A82" s="4" t="str">
        <f aca="false">HYPERLINK("https://www.fabsurplus.com/sdi_catalog/salesItemDetails.do?id=99377")</f>
        <v>https://www.fabsurplus.com/sdi_catalog/salesItemDetails.do?id=99377</v>
      </c>
      <c r="B82" s="4" t="s">
        <v>303</v>
      </c>
      <c r="C82" s="4" t="s">
        <v>304</v>
      </c>
      <c r="D82" s="4" t="s">
        <v>305</v>
      </c>
      <c r="E82" s="4" t="s">
        <v>306</v>
      </c>
      <c r="F82" s="4" t="s">
        <v>14</v>
      </c>
      <c r="G82" s="4" t="s">
        <v>307</v>
      </c>
      <c r="H82" s="4" t="s">
        <v>308</v>
      </c>
      <c r="I82" s="5" t="n">
        <v>41061</v>
      </c>
      <c r="J82" s="4" t="s">
        <v>127</v>
      </c>
    </row>
    <row r="83" customFormat="false" ht="12.75" hidden="false" customHeight="true" outlineLevel="0" collapsed="false">
      <c r="A83" s="4" t="str">
        <f aca="false">HYPERLINK("https://www.fabsurplus.com/sdi_catalog/salesItemDetails.do?id=95410")</f>
        <v>https://www.fabsurplus.com/sdi_catalog/salesItemDetails.do?id=95410</v>
      </c>
      <c r="B83" s="4" t="s">
        <v>309</v>
      </c>
      <c r="C83" s="4" t="s">
        <v>310</v>
      </c>
      <c r="D83" s="4" t="s">
        <v>311</v>
      </c>
      <c r="E83" s="4" t="s">
        <v>312</v>
      </c>
      <c r="F83" s="4" t="s">
        <v>14</v>
      </c>
      <c r="G83" s="4" t="s">
        <v>313</v>
      </c>
      <c r="H83" s="4" t="s">
        <v>16</v>
      </c>
      <c r="I83" s="5" t="n">
        <v>35217</v>
      </c>
      <c r="J83" s="4" t="s">
        <v>17</v>
      </c>
    </row>
    <row r="84" customFormat="false" ht="12.75" hidden="false" customHeight="true" outlineLevel="0" collapsed="false">
      <c r="A84" s="2" t="str">
        <f aca="false">HYPERLINK("https://www.fabsurplus.com/sdi_catalog/salesItemDetails.do?id=95411")</f>
        <v>https://www.fabsurplus.com/sdi_catalog/salesItemDetails.do?id=95411</v>
      </c>
      <c r="B84" s="2" t="s">
        <v>314</v>
      </c>
      <c r="C84" s="2" t="s">
        <v>310</v>
      </c>
      <c r="D84" s="2" t="s">
        <v>311</v>
      </c>
      <c r="E84" s="2" t="s">
        <v>312</v>
      </c>
      <c r="F84" s="2" t="s">
        <v>14</v>
      </c>
      <c r="G84" s="2" t="s">
        <v>313</v>
      </c>
      <c r="H84" s="2" t="s">
        <v>16</v>
      </c>
      <c r="I84" s="3" t="n">
        <v>35217</v>
      </c>
      <c r="J84" s="2" t="s">
        <v>17</v>
      </c>
    </row>
    <row r="85" customFormat="false" ht="12.75" hidden="false" customHeight="true" outlineLevel="0" collapsed="false">
      <c r="A85" s="4" t="str">
        <f aca="false">HYPERLINK("https://www.fabsurplus.com/sdi_catalog/salesItemDetails.do?id=95421")</f>
        <v>https://www.fabsurplus.com/sdi_catalog/salesItemDetails.do?id=95421</v>
      </c>
      <c r="B85" s="4" t="s">
        <v>315</v>
      </c>
      <c r="C85" s="4" t="s">
        <v>310</v>
      </c>
      <c r="D85" s="4" t="s">
        <v>311</v>
      </c>
      <c r="E85" s="4" t="s">
        <v>312</v>
      </c>
      <c r="F85" s="4" t="s">
        <v>14</v>
      </c>
      <c r="G85" s="4" t="s">
        <v>313</v>
      </c>
      <c r="H85" s="4" t="s">
        <v>16</v>
      </c>
      <c r="I85" s="5" t="n">
        <v>35582</v>
      </c>
      <c r="J85" s="4" t="s">
        <v>17</v>
      </c>
    </row>
    <row r="86" customFormat="false" ht="12.75" hidden="false" customHeight="true" outlineLevel="0" collapsed="false">
      <c r="A86" s="4" t="str">
        <f aca="false">HYPERLINK("https://www.fabsurplus.com/sdi_catalog/salesItemDetails.do?id=95419")</f>
        <v>https://www.fabsurplus.com/sdi_catalog/salesItemDetails.do?id=95419</v>
      </c>
      <c r="B86" s="4" t="s">
        <v>316</v>
      </c>
      <c r="C86" s="4" t="s">
        <v>310</v>
      </c>
      <c r="D86" s="4" t="s">
        <v>317</v>
      </c>
      <c r="E86" s="4" t="s">
        <v>312</v>
      </c>
      <c r="F86" s="4" t="s">
        <v>14</v>
      </c>
      <c r="G86" s="4" t="s">
        <v>313</v>
      </c>
      <c r="H86" s="4" t="s">
        <v>16</v>
      </c>
      <c r="I86" s="5" t="n">
        <v>35582</v>
      </c>
      <c r="J86" s="4" t="s">
        <v>17</v>
      </c>
    </row>
    <row r="87" customFormat="false" ht="12.75" hidden="false" customHeight="true" outlineLevel="0" collapsed="false">
      <c r="A87" s="2" t="str">
        <f aca="false">HYPERLINK("https://www.fabsurplus.com/sdi_catalog/salesItemDetails.do?id=95420")</f>
        <v>https://www.fabsurplus.com/sdi_catalog/salesItemDetails.do?id=95420</v>
      </c>
      <c r="B87" s="2" t="s">
        <v>318</v>
      </c>
      <c r="C87" s="2" t="s">
        <v>310</v>
      </c>
      <c r="D87" s="2" t="s">
        <v>317</v>
      </c>
      <c r="E87" s="2" t="s">
        <v>312</v>
      </c>
      <c r="F87" s="2" t="s">
        <v>14</v>
      </c>
      <c r="G87" s="2" t="s">
        <v>313</v>
      </c>
      <c r="H87" s="2" t="s">
        <v>16</v>
      </c>
      <c r="I87" s="3" t="n">
        <v>35582</v>
      </c>
      <c r="J87" s="2" t="s">
        <v>17</v>
      </c>
    </row>
    <row r="88" customFormat="false" ht="12.75" hidden="false" customHeight="true" outlineLevel="0" collapsed="false">
      <c r="A88" s="2" t="str">
        <f aca="false">HYPERLINK("https://www.fabsurplus.com/sdi_catalog/salesItemDetails.do?id=79394")</f>
        <v>https://www.fabsurplus.com/sdi_catalog/salesItemDetails.do?id=79394</v>
      </c>
      <c r="B88" s="2" t="s">
        <v>319</v>
      </c>
      <c r="C88" s="2" t="s">
        <v>310</v>
      </c>
      <c r="D88" s="2" t="s">
        <v>320</v>
      </c>
      <c r="E88" s="2" t="s">
        <v>321</v>
      </c>
      <c r="F88" s="2" t="s">
        <v>14</v>
      </c>
      <c r="G88" s="2" t="s">
        <v>313</v>
      </c>
      <c r="H88" s="2" t="s">
        <v>35</v>
      </c>
      <c r="I88" s="2"/>
      <c r="J88" s="2" t="s">
        <v>17</v>
      </c>
    </row>
    <row r="89" customFormat="false" ht="12.75" hidden="false" customHeight="true" outlineLevel="0" collapsed="false">
      <c r="A89" s="4" t="str">
        <f aca="false">HYPERLINK("https://www.fabsurplus.com/sdi_catalog/salesItemDetails.do?id=79395")</f>
        <v>https://www.fabsurplus.com/sdi_catalog/salesItemDetails.do?id=79395</v>
      </c>
      <c r="B89" s="4" t="s">
        <v>322</v>
      </c>
      <c r="C89" s="4" t="s">
        <v>310</v>
      </c>
      <c r="D89" s="4" t="s">
        <v>320</v>
      </c>
      <c r="E89" s="4" t="s">
        <v>321</v>
      </c>
      <c r="F89" s="4" t="s">
        <v>14</v>
      </c>
      <c r="G89" s="4" t="s">
        <v>313</v>
      </c>
      <c r="H89" s="4" t="s">
        <v>35</v>
      </c>
      <c r="I89" s="4"/>
      <c r="J89" s="4" t="s">
        <v>17</v>
      </c>
    </row>
    <row r="90" customFormat="false" ht="12.75" hidden="false" customHeight="true" outlineLevel="0" collapsed="false">
      <c r="A90" s="2" t="str">
        <f aca="false">HYPERLINK("https://www.fabsurplus.com/sdi_catalog/salesItemDetails.do?id=89967")</f>
        <v>https://www.fabsurplus.com/sdi_catalog/salesItemDetails.do?id=89967</v>
      </c>
      <c r="B90" s="2" t="s">
        <v>323</v>
      </c>
      <c r="C90" s="2" t="s">
        <v>310</v>
      </c>
      <c r="D90" s="2" t="s">
        <v>324</v>
      </c>
      <c r="E90" s="2" t="s">
        <v>325</v>
      </c>
      <c r="F90" s="2" t="s">
        <v>14</v>
      </c>
      <c r="G90" s="2" t="s">
        <v>313</v>
      </c>
      <c r="H90" s="2" t="s">
        <v>35</v>
      </c>
      <c r="I90" s="3" t="n">
        <v>35582</v>
      </c>
      <c r="J90" s="2" t="s">
        <v>17</v>
      </c>
    </row>
    <row r="91" customFormat="false" ht="12.75" hidden="false" customHeight="true" outlineLevel="0" collapsed="false">
      <c r="A91" s="4" t="str">
        <f aca="false">HYPERLINK("https://www.fabsurplus.com/sdi_catalog/salesItemDetails.do?id=95413")</f>
        <v>https://www.fabsurplus.com/sdi_catalog/salesItemDetails.do?id=95413</v>
      </c>
      <c r="B91" s="4" t="s">
        <v>326</v>
      </c>
      <c r="C91" s="4" t="s">
        <v>310</v>
      </c>
      <c r="D91" s="4" t="s">
        <v>324</v>
      </c>
      <c r="E91" s="4" t="s">
        <v>325</v>
      </c>
      <c r="F91" s="4" t="s">
        <v>14</v>
      </c>
      <c r="G91" s="4" t="s">
        <v>313</v>
      </c>
      <c r="H91" s="4" t="s">
        <v>35</v>
      </c>
      <c r="I91" s="5" t="n">
        <v>35582</v>
      </c>
      <c r="J91" s="4" t="s">
        <v>17</v>
      </c>
    </row>
    <row r="92" customFormat="false" ht="12.75" hidden="false" customHeight="true" outlineLevel="0" collapsed="false">
      <c r="A92" s="2" t="str">
        <f aca="false">HYPERLINK("https://www.fabsurplus.com/sdi_catalog/salesItemDetails.do?id=95414")</f>
        <v>https://www.fabsurplus.com/sdi_catalog/salesItemDetails.do?id=95414</v>
      </c>
      <c r="B92" s="2" t="s">
        <v>327</v>
      </c>
      <c r="C92" s="2" t="s">
        <v>310</v>
      </c>
      <c r="D92" s="2" t="s">
        <v>324</v>
      </c>
      <c r="E92" s="2" t="s">
        <v>325</v>
      </c>
      <c r="F92" s="2" t="s">
        <v>14</v>
      </c>
      <c r="G92" s="2" t="s">
        <v>313</v>
      </c>
      <c r="H92" s="2" t="s">
        <v>35</v>
      </c>
      <c r="I92" s="3" t="n">
        <v>35582</v>
      </c>
      <c r="J92" s="2" t="s">
        <v>17</v>
      </c>
    </row>
    <row r="93" customFormat="false" ht="12.75" hidden="false" customHeight="true" outlineLevel="0" collapsed="false">
      <c r="A93" s="4" t="str">
        <f aca="false">HYPERLINK("https://www.fabsurplus.com/sdi_catalog/salesItemDetails.do?id=95415")</f>
        <v>https://www.fabsurplus.com/sdi_catalog/salesItemDetails.do?id=95415</v>
      </c>
      <c r="B93" s="4" t="s">
        <v>328</v>
      </c>
      <c r="C93" s="4" t="s">
        <v>310</v>
      </c>
      <c r="D93" s="4" t="s">
        <v>324</v>
      </c>
      <c r="E93" s="4" t="s">
        <v>325</v>
      </c>
      <c r="F93" s="4" t="s">
        <v>14</v>
      </c>
      <c r="G93" s="4" t="s">
        <v>313</v>
      </c>
      <c r="H93" s="4" t="s">
        <v>35</v>
      </c>
      <c r="I93" s="5" t="n">
        <v>35582</v>
      </c>
      <c r="J93" s="4" t="s">
        <v>17</v>
      </c>
    </row>
    <row r="94" customFormat="false" ht="12.75" hidden="false" customHeight="true" outlineLevel="0" collapsed="false">
      <c r="A94" s="2" t="str">
        <f aca="false">HYPERLINK("https://www.fabsurplus.com/sdi_catalog/salesItemDetails.do?id=95416")</f>
        <v>https://www.fabsurplus.com/sdi_catalog/salesItemDetails.do?id=95416</v>
      </c>
      <c r="B94" s="2" t="s">
        <v>329</v>
      </c>
      <c r="C94" s="2" t="s">
        <v>310</v>
      </c>
      <c r="D94" s="2" t="s">
        <v>324</v>
      </c>
      <c r="E94" s="2" t="s">
        <v>325</v>
      </c>
      <c r="F94" s="2" t="s">
        <v>14</v>
      </c>
      <c r="G94" s="2" t="s">
        <v>313</v>
      </c>
      <c r="H94" s="2" t="s">
        <v>35</v>
      </c>
      <c r="I94" s="3" t="n">
        <v>35582</v>
      </c>
      <c r="J94" s="2" t="s">
        <v>17</v>
      </c>
    </row>
    <row r="95" customFormat="false" ht="12.75" hidden="false" customHeight="true" outlineLevel="0" collapsed="false">
      <c r="A95" s="4" t="str">
        <f aca="false">HYPERLINK("https://www.fabsurplus.com/sdi_catalog/salesItemDetails.do?id=95417")</f>
        <v>https://www.fabsurplus.com/sdi_catalog/salesItemDetails.do?id=95417</v>
      </c>
      <c r="B95" s="4" t="s">
        <v>330</v>
      </c>
      <c r="C95" s="4" t="s">
        <v>310</v>
      </c>
      <c r="D95" s="4" t="s">
        <v>324</v>
      </c>
      <c r="E95" s="4" t="s">
        <v>325</v>
      </c>
      <c r="F95" s="4" t="s">
        <v>14</v>
      </c>
      <c r="G95" s="4" t="s">
        <v>313</v>
      </c>
      <c r="H95" s="4" t="s">
        <v>35</v>
      </c>
      <c r="I95" s="5" t="n">
        <v>35582</v>
      </c>
      <c r="J95" s="4" t="s">
        <v>17</v>
      </c>
    </row>
    <row r="96" customFormat="false" ht="12.75" hidden="false" customHeight="true" outlineLevel="0" collapsed="false">
      <c r="A96" s="2" t="str">
        <f aca="false">HYPERLINK("https://www.fabsurplus.com/sdi_catalog/salesItemDetails.do?id=95418")</f>
        <v>https://www.fabsurplus.com/sdi_catalog/salesItemDetails.do?id=95418</v>
      </c>
      <c r="B96" s="2" t="s">
        <v>331</v>
      </c>
      <c r="C96" s="2" t="s">
        <v>310</v>
      </c>
      <c r="D96" s="2" t="s">
        <v>324</v>
      </c>
      <c r="E96" s="2" t="s">
        <v>325</v>
      </c>
      <c r="F96" s="2" t="s">
        <v>14</v>
      </c>
      <c r="G96" s="2" t="s">
        <v>313</v>
      </c>
      <c r="H96" s="2" t="s">
        <v>35</v>
      </c>
      <c r="I96" s="3" t="n">
        <v>35582</v>
      </c>
      <c r="J96" s="2" t="s">
        <v>17</v>
      </c>
    </row>
    <row r="97" customFormat="false" ht="12.75" hidden="false" customHeight="true" outlineLevel="0" collapsed="false">
      <c r="A97" s="2" t="str">
        <f aca="false">HYPERLINK("https://www.fabsurplus.com/sdi_catalog/salesItemDetails.do?id=89969")</f>
        <v>https://www.fabsurplus.com/sdi_catalog/salesItemDetails.do?id=89969</v>
      </c>
      <c r="B97" s="2" t="s">
        <v>332</v>
      </c>
      <c r="C97" s="2" t="s">
        <v>333</v>
      </c>
      <c r="D97" s="2" t="s">
        <v>334</v>
      </c>
      <c r="E97" s="2" t="s">
        <v>335</v>
      </c>
      <c r="F97" s="2" t="s">
        <v>14</v>
      </c>
      <c r="G97" s="2" t="s">
        <v>251</v>
      </c>
      <c r="H97" s="2" t="s">
        <v>16</v>
      </c>
      <c r="I97" s="3" t="n">
        <v>35217</v>
      </c>
      <c r="J97" s="2" t="s">
        <v>17</v>
      </c>
    </row>
    <row r="98" customFormat="false" ht="12.75" hidden="false" customHeight="true" outlineLevel="0" collapsed="false">
      <c r="A98" s="4" t="str">
        <f aca="false">HYPERLINK("https://www.fabsurplus.com/sdi_catalog/salesItemDetails.do?id=95412")</f>
        <v>https://www.fabsurplus.com/sdi_catalog/salesItemDetails.do?id=95412</v>
      </c>
      <c r="B98" s="4" t="s">
        <v>336</v>
      </c>
      <c r="C98" s="4" t="s">
        <v>333</v>
      </c>
      <c r="D98" s="4" t="s">
        <v>334</v>
      </c>
      <c r="E98" s="4" t="s">
        <v>335</v>
      </c>
      <c r="F98" s="4" t="s">
        <v>14</v>
      </c>
      <c r="G98" s="4" t="s">
        <v>251</v>
      </c>
      <c r="H98" s="4" t="s">
        <v>16</v>
      </c>
      <c r="I98" s="5" t="n">
        <v>35217</v>
      </c>
      <c r="J98" s="4" t="s">
        <v>17</v>
      </c>
    </row>
    <row r="99" customFormat="false" ht="12.75" hidden="false" customHeight="true" outlineLevel="0" collapsed="false">
      <c r="A99" s="4" t="str">
        <f aca="false">HYPERLINK("https://www.fabsurplus.com/sdi_catalog/salesItemDetails.do?id=81822")</f>
        <v>https://www.fabsurplus.com/sdi_catalog/salesItemDetails.do?id=81822</v>
      </c>
      <c r="B99" s="4" t="s">
        <v>337</v>
      </c>
      <c r="C99" s="4" t="s">
        <v>333</v>
      </c>
      <c r="D99" s="4" t="s">
        <v>338</v>
      </c>
      <c r="E99" s="4" t="s">
        <v>339</v>
      </c>
      <c r="F99" s="4" t="s">
        <v>14</v>
      </c>
      <c r="G99" s="4" t="s">
        <v>313</v>
      </c>
      <c r="H99" s="4" t="s">
        <v>16</v>
      </c>
      <c r="I99" s="5" t="n">
        <v>32660</v>
      </c>
      <c r="J99" s="4" t="s">
        <v>266</v>
      </c>
    </row>
    <row r="100" customFormat="false" ht="12.75" hidden="false" customHeight="true" outlineLevel="0" collapsed="false">
      <c r="A100" s="2" t="str">
        <f aca="false">HYPERLINK("https://www.fabsurplus.com/sdi_catalog/salesItemDetails.do?id=95559")</f>
        <v>https://www.fabsurplus.com/sdi_catalog/salesItemDetails.do?id=95559</v>
      </c>
      <c r="B100" s="2" t="s">
        <v>340</v>
      </c>
      <c r="C100" s="2" t="s">
        <v>333</v>
      </c>
      <c r="D100" s="2" t="s">
        <v>341</v>
      </c>
      <c r="E100" s="2" t="s">
        <v>342</v>
      </c>
      <c r="F100" s="2" t="s">
        <v>14</v>
      </c>
      <c r="G100" s="2" t="s">
        <v>313</v>
      </c>
      <c r="H100" s="2" t="s">
        <v>35</v>
      </c>
      <c r="I100" s="3" t="n">
        <v>36678</v>
      </c>
      <c r="J100" s="2" t="s">
        <v>17</v>
      </c>
    </row>
    <row r="101" customFormat="false" ht="12.75" hidden="false" customHeight="true" outlineLevel="0" collapsed="false">
      <c r="A101" s="4" t="str">
        <f aca="false">HYPERLINK("https://www.fabsurplus.com/sdi_catalog/salesItemDetails.do?id=54217")</f>
        <v>https://www.fabsurplus.com/sdi_catalog/salesItemDetails.do?id=54217</v>
      </c>
      <c r="B101" s="4" t="s">
        <v>343</v>
      </c>
      <c r="C101" s="4" t="s">
        <v>333</v>
      </c>
      <c r="D101" s="4" t="s">
        <v>344</v>
      </c>
      <c r="E101" s="4" t="s">
        <v>345</v>
      </c>
      <c r="F101" s="4" t="s">
        <v>14</v>
      </c>
      <c r="G101" s="4" t="s">
        <v>346</v>
      </c>
      <c r="H101" s="4" t="s">
        <v>16</v>
      </c>
      <c r="I101" s="5" t="n">
        <v>39173</v>
      </c>
      <c r="J101" s="4" t="s">
        <v>347</v>
      </c>
    </row>
    <row r="102" customFormat="false" ht="12.75" hidden="false" customHeight="true" outlineLevel="0" collapsed="false">
      <c r="A102" s="2" t="str">
        <f aca="false">HYPERLINK("https://www.fabsurplus.com/sdi_catalog/salesItemDetails.do?id=54218")</f>
        <v>https://www.fabsurplus.com/sdi_catalog/salesItemDetails.do?id=54218</v>
      </c>
      <c r="B102" s="2" t="s">
        <v>348</v>
      </c>
      <c r="C102" s="2" t="s">
        <v>333</v>
      </c>
      <c r="D102" s="2" t="s">
        <v>344</v>
      </c>
      <c r="E102" s="2" t="s">
        <v>345</v>
      </c>
      <c r="F102" s="2" t="s">
        <v>14</v>
      </c>
      <c r="G102" s="2" t="s">
        <v>346</v>
      </c>
      <c r="H102" s="2" t="s">
        <v>16</v>
      </c>
      <c r="I102" s="3" t="n">
        <v>39173</v>
      </c>
      <c r="J102" s="2" t="s">
        <v>347</v>
      </c>
    </row>
    <row r="103" customFormat="false" ht="12.75" hidden="false" customHeight="true" outlineLevel="0" collapsed="false">
      <c r="A103" s="4" t="str">
        <f aca="false">HYPERLINK("https://www.fabsurplus.com/sdi_catalog/salesItemDetails.do?id=54219")</f>
        <v>https://www.fabsurplus.com/sdi_catalog/salesItemDetails.do?id=54219</v>
      </c>
      <c r="B103" s="4" t="s">
        <v>349</v>
      </c>
      <c r="C103" s="4" t="s">
        <v>333</v>
      </c>
      <c r="D103" s="4" t="s">
        <v>344</v>
      </c>
      <c r="E103" s="4" t="s">
        <v>345</v>
      </c>
      <c r="F103" s="4" t="s">
        <v>14</v>
      </c>
      <c r="G103" s="4" t="s">
        <v>346</v>
      </c>
      <c r="H103" s="4" t="s">
        <v>16</v>
      </c>
      <c r="I103" s="5" t="n">
        <v>39173</v>
      </c>
      <c r="J103" s="4" t="s">
        <v>347</v>
      </c>
    </row>
    <row r="104" customFormat="false" ht="12.75" hidden="false" customHeight="true" outlineLevel="0" collapsed="false">
      <c r="A104" s="2" t="str">
        <f aca="false">HYPERLINK("https://www.fabsurplus.com/sdi_catalog/salesItemDetails.do?id=54222")</f>
        <v>https://www.fabsurplus.com/sdi_catalog/salesItemDetails.do?id=54222</v>
      </c>
      <c r="B104" s="2" t="s">
        <v>350</v>
      </c>
      <c r="C104" s="2" t="s">
        <v>333</v>
      </c>
      <c r="D104" s="2" t="s">
        <v>351</v>
      </c>
      <c r="E104" s="2" t="s">
        <v>352</v>
      </c>
      <c r="F104" s="2" t="s">
        <v>14</v>
      </c>
      <c r="G104" s="2" t="s">
        <v>346</v>
      </c>
      <c r="H104" s="2" t="s">
        <v>16</v>
      </c>
      <c r="I104" s="3" t="n">
        <v>36678</v>
      </c>
      <c r="J104" s="2" t="s">
        <v>347</v>
      </c>
    </row>
    <row r="105" customFormat="false" ht="12.75" hidden="false" customHeight="true" outlineLevel="0" collapsed="false">
      <c r="A105" s="2" t="str">
        <f aca="false">HYPERLINK("https://www.fabsurplus.com/sdi_catalog/salesItemDetails.do?id=54220")</f>
        <v>https://www.fabsurplus.com/sdi_catalog/salesItemDetails.do?id=54220</v>
      </c>
      <c r="B105" s="2" t="s">
        <v>353</v>
      </c>
      <c r="C105" s="2" t="s">
        <v>333</v>
      </c>
      <c r="D105" s="2" t="s">
        <v>354</v>
      </c>
      <c r="E105" s="2" t="s">
        <v>345</v>
      </c>
      <c r="F105" s="2" t="s">
        <v>14</v>
      </c>
      <c r="G105" s="2" t="s">
        <v>346</v>
      </c>
      <c r="H105" s="2" t="s">
        <v>16</v>
      </c>
      <c r="I105" s="3" t="n">
        <v>36678</v>
      </c>
      <c r="J105" s="2" t="s">
        <v>347</v>
      </c>
    </row>
    <row r="106" customFormat="false" ht="12.75" hidden="false" customHeight="true" outlineLevel="0" collapsed="false">
      <c r="A106" s="4" t="str">
        <f aca="false">HYPERLINK("https://www.fabsurplus.com/sdi_catalog/salesItemDetails.do?id=54221")</f>
        <v>https://www.fabsurplus.com/sdi_catalog/salesItemDetails.do?id=54221</v>
      </c>
      <c r="B106" s="4" t="s">
        <v>355</v>
      </c>
      <c r="C106" s="4" t="s">
        <v>333</v>
      </c>
      <c r="D106" s="4" t="s">
        <v>354</v>
      </c>
      <c r="E106" s="4" t="s">
        <v>345</v>
      </c>
      <c r="F106" s="4" t="s">
        <v>14</v>
      </c>
      <c r="G106" s="4" t="s">
        <v>346</v>
      </c>
      <c r="H106" s="4" t="s">
        <v>16</v>
      </c>
      <c r="I106" s="5" t="n">
        <v>36678</v>
      </c>
      <c r="J106" s="4" t="s">
        <v>347</v>
      </c>
    </row>
    <row r="107" customFormat="false" ht="12.75" hidden="false" customHeight="true" outlineLevel="0" collapsed="false">
      <c r="A107" s="4" t="str">
        <f aca="false">HYPERLINK("https://www.fabsurplus.com/sdi_catalog/salesItemDetails.do?id=99310")</f>
        <v>https://www.fabsurplus.com/sdi_catalog/salesItemDetails.do?id=99310</v>
      </c>
      <c r="B107" s="4" t="s">
        <v>356</v>
      </c>
      <c r="C107" s="4" t="s">
        <v>357</v>
      </c>
      <c r="D107" s="4" t="s">
        <v>358</v>
      </c>
      <c r="E107" s="4" t="s">
        <v>359</v>
      </c>
      <c r="F107" s="4" t="s">
        <v>14</v>
      </c>
      <c r="G107" s="4" t="s">
        <v>360</v>
      </c>
      <c r="H107" s="4" t="s">
        <v>35</v>
      </c>
      <c r="I107" s="5" t="n">
        <v>37043</v>
      </c>
      <c r="J107" s="4" t="s">
        <v>127</v>
      </c>
    </row>
    <row r="108" customFormat="false" ht="12.75" hidden="false" customHeight="true" outlineLevel="0" collapsed="false">
      <c r="A108" s="2" t="str">
        <f aca="false">HYPERLINK("https://www.fabsurplus.com/sdi_catalog/salesItemDetails.do?id=99309")</f>
        <v>https://www.fabsurplus.com/sdi_catalog/salesItemDetails.do?id=99309</v>
      </c>
      <c r="B108" s="2" t="s">
        <v>361</v>
      </c>
      <c r="C108" s="2" t="s">
        <v>357</v>
      </c>
      <c r="D108" s="2" t="s">
        <v>362</v>
      </c>
      <c r="E108" s="2" t="s">
        <v>363</v>
      </c>
      <c r="F108" s="2" t="s">
        <v>14</v>
      </c>
      <c r="G108" s="2" t="s">
        <v>360</v>
      </c>
      <c r="H108" s="2" t="s">
        <v>16</v>
      </c>
      <c r="I108" s="3" t="n">
        <v>36678</v>
      </c>
      <c r="J108" s="2" t="s">
        <v>127</v>
      </c>
    </row>
    <row r="109" customFormat="false" ht="12.75" hidden="false" customHeight="true" outlineLevel="0" collapsed="false">
      <c r="A109" s="4" t="str">
        <f aca="false">HYPERLINK("https://www.fabsurplus.com/sdi_catalog/salesItemDetails.do?id=78132")</f>
        <v>https://www.fabsurplus.com/sdi_catalog/salesItemDetails.do?id=78132</v>
      </c>
      <c r="B109" s="4" t="s">
        <v>364</v>
      </c>
      <c r="C109" s="4" t="s">
        <v>365</v>
      </c>
      <c r="D109" s="4" t="s">
        <v>366</v>
      </c>
      <c r="E109" s="4" t="s">
        <v>367</v>
      </c>
      <c r="F109" s="4" t="s">
        <v>14</v>
      </c>
      <c r="G109" s="4" t="s">
        <v>68</v>
      </c>
      <c r="H109" s="4" t="s">
        <v>16</v>
      </c>
      <c r="I109" s="5" t="n">
        <v>35827</v>
      </c>
      <c r="J109" s="4" t="s">
        <v>17</v>
      </c>
    </row>
    <row r="110" customFormat="false" ht="12.75" hidden="false" customHeight="true" outlineLevel="0" collapsed="false">
      <c r="A110" s="2" t="str">
        <f aca="false">HYPERLINK("https://www.fabsurplus.com/sdi_catalog/salesItemDetails.do?id=92047")</f>
        <v>https://www.fabsurplus.com/sdi_catalog/salesItemDetails.do?id=92047</v>
      </c>
      <c r="B110" s="2" t="s">
        <v>368</v>
      </c>
      <c r="C110" s="2" t="s">
        <v>369</v>
      </c>
      <c r="D110" s="2" t="s">
        <v>370</v>
      </c>
      <c r="E110" s="2" t="s">
        <v>371</v>
      </c>
      <c r="F110" s="2" t="s">
        <v>14</v>
      </c>
      <c r="G110" s="2" t="s">
        <v>372</v>
      </c>
      <c r="H110" s="2" t="s">
        <v>35</v>
      </c>
      <c r="I110" s="3" t="n">
        <v>40695</v>
      </c>
      <c r="J110" s="2" t="s">
        <v>17</v>
      </c>
    </row>
    <row r="111" customFormat="false" ht="12.75" hidden="false" customHeight="true" outlineLevel="0" collapsed="false">
      <c r="A111" s="4" t="str">
        <f aca="false">HYPERLINK("https://www.fabsurplus.com/sdi_catalog/salesItemDetails.do?id=99387")</f>
        <v>https://www.fabsurplus.com/sdi_catalog/salesItemDetails.do?id=99387</v>
      </c>
      <c r="B111" s="4" t="s">
        <v>373</v>
      </c>
      <c r="C111" s="4" t="s">
        <v>369</v>
      </c>
      <c r="D111" s="4" t="s">
        <v>374</v>
      </c>
      <c r="E111" s="4" t="s">
        <v>375</v>
      </c>
      <c r="F111" s="4" t="s">
        <v>14</v>
      </c>
      <c r="G111" s="4" t="s">
        <v>376</v>
      </c>
      <c r="H111" s="4"/>
      <c r="I111" s="4"/>
      <c r="J111" s="4" t="s">
        <v>17</v>
      </c>
    </row>
    <row r="112" customFormat="false" ht="12.75" hidden="false" customHeight="true" outlineLevel="0" collapsed="false">
      <c r="A112" s="2" t="str">
        <f aca="false">HYPERLINK("https://www.fabsurplus.com/sdi_catalog/salesItemDetails.do?id=83513")</f>
        <v>https://www.fabsurplus.com/sdi_catalog/salesItemDetails.do?id=83513</v>
      </c>
      <c r="B112" s="2" t="s">
        <v>377</v>
      </c>
      <c r="C112" s="2" t="s">
        <v>378</v>
      </c>
      <c r="D112" s="2" t="s">
        <v>379</v>
      </c>
      <c r="E112" s="2" t="s">
        <v>380</v>
      </c>
      <c r="F112" s="2" t="s">
        <v>14</v>
      </c>
      <c r="G112" s="2" t="s">
        <v>251</v>
      </c>
      <c r="H112" s="2" t="s">
        <v>35</v>
      </c>
      <c r="I112" s="3" t="n">
        <v>40391</v>
      </c>
      <c r="J112" s="4" t="s">
        <v>17</v>
      </c>
    </row>
    <row r="113" customFormat="false" ht="12.75" hidden="false" customHeight="true" outlineLevel="0" collapsed="false">
      <c r="A113" s="2" t="str">
        <f aca="false">HYPERLINK("https://www.fabsurplus.com/sdi_catalog/salesItemDetails.do?id=99311")</f>
        <v>https://www.fabsurplus.com/sdi_catalog/salesItemDetails.do?id=99311</v>
      </c>
      <c r="B113" s="2" t="s">
        <v>381</v>
      </c>
      <c r="C113" s="2" t="s">
        <v>382</v>
      </c>
      <c r="D113" s="2" t="s">
        <v>383</v>
      </c>
      <c r="E113" s="2" t="s">
        <v>384</v>
      </c>
      <c r="F113" s="2" t="s">
        <v>14</v>
      </c>
      <c r="G113" s="2" t="s">
        <v>279</v>
      </c>
      <c r="H113" s="2" t="s">
        <v>35</v>
      </c>
      <c r="I113" s="3" t="n">
        <v>37043</v>
      </c>
      <c r="J113" s="2" t="s">
        <v>127</v>
      </c>
    </row>
    <row r="114" customFormat="false" ht="12.75" hidden="false" customHeight="true" outlineLevel="0" collapsed="false">
      <c r="A114" s="4" t="str">
        <f aca="false">HYPERLINK("https://www.fabsurplus.com/sdi_catalog/salesItemDetails.do?id=99312")</f>
        <v>https://www.fabsurplus.com/sdi_catalog/salesItemDetails.do?id=99312</v>
      </c>
      <c r="B114" s="4" t="s">
        <v>385</v>
      </c>
      <c r="C114" s="4" t="s">
        <v>382</v>
      </c>
      <c r="D114" s="4" t="s">
        <v>386</v>
      </c>
      <c r="E114" s="4" t="s">
        <v>387</v>
      </c>
      <c r="F114" s="4" t="s">
        <v>14</v>
      </c>
      <c r="G114" s="4"/>
      <c r="H114" s="4"/>
      <c r="I114" s="5" t="n">
        <v>34851</v>
      </c>
      <c r="J114" s="4" t="s">
        <v>127</v>
      </c>
    </row>
    <row r="115" customFormat="false" ht="12.75" hidden="false" customHeight="true" outlineLevel="0" collapsed="false">
      <c r="A115" s="2" t="str">
        <f aca="false">HYPERLINK("https://www.fabsurplus.com/sdi_catalog/salesItemDetails.do?id=99313")</f>
        <v>https://www.fabsurplus.com/sdi_catalog/salesItemDetails.do?id=99313</v>
      </c>
      <c r="B115" s="2" t="s">
        <v>388</v>
      </c>
      <c r="C115" s="2" t="s">
        <v>382</v>
      </c>
      <c r="D115" s="2" t="s">
        <v>386</v>
      </c>
      <c r="E115" s="2" t="s">
        <v>387</v>
      </c>
      <c r="F115" s="2" t="s">
        <v>14</v>
      </c>
      <c r="G115" s="2"/>
      <c r="H115" s="2"/>
      <c r="I115" s="3" t="n">
        <v>35582</v>
      </c>
      <c r="J115" s="2" t="s">
        <v>127</v>
      </c>
    </row>
    <row r="116" customFormat="false" ht="12.75" hidden="false" customHeight="true" outlineLevel="0" collapsed="false">
      <c r="A116" s="4" t="str">
        <f aca="false">HYPERLINK("https://www.fabsurplus.com/sdi_catalog/salesItemDetails.do?id=99314")</f>
        <v>https://www.fabsurplus.com/sdi_catalog/salesItemDetails.do?id=99314</v>
      </c>
      <c r="B116" s="4" t="s">
        <v>389</v>
      </c>
      <c r="C116" s="4" t="s">
        <v>382</v>
      </c>
      <c r="D116" s="4" t="s">
        <v>386</v>
      </c>
      <c r="E116" s="4" t="s">
        <v>387</v>
      </c>
      <c r="F116" s="4" t="s">
        <v>14</v>
      </c>
      <c r="G116" s="4"/>
      <c r="H116" s="4"/>
      <c r="I116" s="5" t="n">
        <v>35582</v>
      </c>
      <c r="J116" s="4" t="s">
        <v>127</v>
      </c>
    </row>
    <row r="117" customFormat="false" ht="12.75" hidden="false" customHeight="true" outlineLevel="0" collapsed="false">
      <c r="A117" s="2" t="str">
        <f aca="false">HYPERLINK("https://www.fabsurplus.com/sdi_catalog/salesItemDetails.do?id=99315")</f>
        <v>https://www.fabsurplus.com/sdi_catalog/salesItemDetails.do?id=99315</v>
      </c>
      <c r="B117" s="2" t="s">
        <v>390</v>
      </c>
      <c r="C117" s="2" t="s">
        <v>382</v>
      </c>
      <c r="D117" s="2" t="s">
        <v>391</v>
      </c>
      <c r="E117" s="2" t="s">
        <v>387</v>
      </c>
      <c r="F117" s="2" t="s">
        <v>90</v>
      </c>
      <c r="G117" s="2"/>
      <c r="H117" s="2"/>
      <c r="I117" s="3" t="n">
        <v>39234</v>
      </c>
      <c r="J117" s="2" t="s">
        <v>127</v>
      </c>
    </row>
    <row r="118" customFormat="false" ht="12.75" hidden="false" customHeight="true" outlineLevel="0" collapsed="false">
      <c r="A118" s="4" t="str">
        <f aca="false">HYPERLINK("https://www.fabsurplus.com/sdi_catalog/salesItemDetails.do?id=83739")</f>
        <v>https://www.fabsurplus.com/sdi_catalog/salesItemDetails.do?id=83739</v>
      </c>
      <c r="B118" s="4" t="s">
        <v>392</v>
      </c>
      <c r="C118" s="4" t="s">
        <v>393</v>
      </c>
      <c r="D118" s="4" t="s">
        <v>394</v>
      </c>
      <c r="E118" s="4" t="s">
        <v>395</v>
      </c>
      <c r="F118" s="4" t="s">
        <v>14</v>
      </c>
      <c r="G118" s="4" t="s">
        <v>396</v>
      </c>
      <c r="H118" s="4" t="s">
        <v>35</v>
      </c>
      <c r="I118" s="4"/>
      <c r="J118" s="4" t="s">
        <v>232</v>
      </c>
    </row>
    <row r="119" customFormat="false" ht="12.75" hidden="false" customHeight="true" outlineLevel="0" collapsed="false">
      <c r="A119" s="4" t="str">
        <f aca="false">HYPERLINK("https://www.fabsurplus.com/sdi_catalog/salesItemDetails.do?id=94383")</f>
        <v>https://www.fabsurplus.com/sdi_catalog/salesItemDetails.do?id=94383</v>
      </c>
      <c r="B119" s="4" t="s">
        <v>397</v>
      </c>
      <c r="C119" s="4" t="s">
        <v>398</v>
      </c>
      <c r="D119" s="4" t="s">
        <v>399</v>
      </c>
      <c r="E119" s="4" t="s">
        <v>400</v>
      </c>
      <c r="F119" s="4" t="s">
        <v>14</v>
      </c>
      <c r="G119" s="4" t="s">
        <v>401</v>
      </c>
      <c r="H119" s="4" t="s">
        <v>16</v>
      </c>
      <c r="I119" s="5" t="n">
        <v>39234</v>
      </c>
      <c r="J119" s="4" t="s">
        <v>127</v>
      </c>
    </row>
    <row r="120" customFormat="false" ht="12.75" hidden="false" customHeight="true" outlineLevel="0" collapsed="false">
      <c r="A120" s="2" t="str">
        <f aca="false">HYPERLINK("https://www.fabsurplus.com/sdi_catalog/salesItemDetails.do?id=83515")</f>
        <v>https://www.fabsurplus.com/sdi_catalog/salesItemDetails.do?id=83515</v>
      </c>
      <c r="B120" s="2" t="s">
        <v>402</v>
      </c>
      <c r="C120" s="2" t="s">
        <v>403</v>
      </c>
      <c r="D120" s="2" t="s">
        <v>404</v>
      </c>
      <c r="E120" s="2" t="s">
        <v>405</v>
      </c>
      <c r="F120" s="2" t="s">
        <v>14</v>
      </c>
      <c r="G120" s="2" t="s">
        <v>251</v>
      </c>
      <c r="H120" s="2" t="s">
        <v>35</v>
      </c>
      <c r="I120" s="3" t="n">
        <v>38139</v>
      </c>
      <c r="J120" s="2" t="s">
        <v>406</v>
      </c>
    </row>
    <row r="121" customFormat="false" ht="12.75" hidden="false" customHeight="true" outlineLevel="0" collapsed="false">
      <c r="A121" s="2" t="str">
        <f aca="false">HYPERLINK("https://www.fabsurplus.com/sdi_catalog/salesItemDetails.do?id=99363")</f>
        <v>https://www.fabsurplus.com/sdi_catalog/salesItemDetails.do?id=99363</v>
      </c>
      <c r="B121" s="2" t="s">
        <v>407</v>
      </c>
      <c r="C121" s="2" t="s">
        <v>408</v>
      </c>
      <c r="D121" s="2" t="s">
        <v>409</v>
      </c>
      <c r="E121" s="2" t="s">
        <v>410</v>
      </c>
      <c r="F121" s="2" t="s">
        <v>14</v>
      </c>
      <c r="G121" s="2"/>
      <c r="H121" s="2"/>
      <c r="I121" s="3" t="n">
        <v>35217</v>
      </c>
      <c r="J121" s="2" t="s">
        <v>127</v>
      </c>
    </row>
    <row r="122" customFormat="false" ht="12.75" hidden="false" customHeight="true" outlineLevel="0" collapsed="false">
      <c r="A122" s="2" t="str">
        <f aca="false">HYPERLINK("https://www.fabsurplus.com/sdi_catalog/salesItemDetails.do?id=9954")</f>
        <v>https://www.fabsurplus.com/sdi_catalog/salesItemDetails.do?id=9954</v>
      </c>
      <c r="B122" s="2" t="s">
        <v>411</v>
      </c>
      <c r="C122" s="2" t="s">
        <v>412</v>
      </c>
      <c r="D122" s="2" t="s">
        <v>413</v>
      </c>
      <c r="E122" s="2" t="s">
        <v>414</v>
      </c>
      <c r="F122" s="2" t="s">
        <v>14</v>
      </c>
      <c r="G122" s="2" t="s">
        <v>415</v>
      </c>
      <c r="H122" s="2" t="s">
        <v>35</v>
      </c>
      <c r="I122" s="2"/>
      <c r="J122" s="2" t="s">
        <v>29</v>
      </c>
    </row>
    <row r="123" customFormat="false" ht="12.75" hidden="false" customHeight="true" outlineLevel="0" collapsed="false">
      <c r="A123" s="4" t="str">
        <f aca="false">HYPERLINK("https://www.fabsurplus.com/sdi_catalog/salesItemDetails.do?id=99400")</f>
        <v>https://www.fabsurplus.com/sdi_catalog/salesItemDetails.do?id=99400</v>
      </c>
      <c r="B123" s="4" t="s">
        <v>416</v>
      </c>
      <c r="C123" s="4" t="s">
        <v>417</v>
      </c>
      <c r="D123" s="4" t="s">
        <v>418</v>
      </c>
      <c r="E123" s="4" t="s">
        <v>419</v>
      </c>
      <c r="F123" s="4" t="s">
        <v>14</v>
      </c>
      <c r="G123" s="4" t="s">
        <v>15</v>
      </c>
      <c r="H123" s="4" t="s">
        <v>16</v>
      </c>
      <c r="I123" s="4"/>
      <c r="J123" s="4" t="s">
        <v>256</v>
      </c>
    </row>
    <row r="124" customFormat="false" ht="12.75" hidden="false" customHeight="true" outlineLevel="0" collapsed="false">
      <c r="A124" s="4" t="str">
        <f aca="false">HYPERLINK("https://www.fabsurplus.com/sdi_catalog/salesItemDetails.do?id=99316")</f>
        <v>https://www.fabsurplus.com/sdi_catalog/salesItemDetails.do?id=99316</v>
      </c>
      <c r="B124" s="4" t="s">
        <v>420</v>
      </c>
      <c r="C124" s="4" t="s">
        <v>421</v>
      </c>
      <c r="D124" s="4" t="s">
        <v>422</v>
      </c>
      <c r="E124" s="4" t="s">
        <v>423</v>
      </c>
      <c r="F124" s="4" t="s">
        <v>424</v>
      </c>
      <c r="G124" s="4"/>
      <c r="H124" s="4"/>
      <c r="I124" s="5" t="n">
        <v>35582</v>
      </c>
      <c r="J124" s="4" t="s">
        <v>127</v>
      </c>
    </row>
    <row r="125" customFormat="false" ht="12.75" hidden="false" customHeight="true" outlineLevel="0" collapsed="false">
      <c r="A125" s="2" t="str">
        <f aca="false">HYPERLINK("https://www.fabsurplus.com/sdi_catalog/salesItemDetails.do?id=99317")</f>
        <v>https://www.fabsurplus.com/sdi_catalog/salesItemDetails.do?id=99317</v>
      </c>
      <c r="B125" s="2" t="s">
        <v>425</v>
      </c>
      <c r="C125" s="2" t="s">
        <v>421</v>
      </c>
      <c r="D125" s="2" t="s">
        <v>426</v>
      </c>
      <c r="E125" s="2" t="s">
        <v>423</v>
      </c>
      <c r="F125" s="2" t="s">
        <v>424</v>
      </c>
      <c r="G125" s="2"/>
      <c r="H125" s="2"/>
      <c r="I125" s="3" t="n">
        <v>35582</v>
      </c>
      <c r="J125" s="2" t="s">
        <v>127</v>
      </c>
    </row>
    <row r="126" customFormat="false" ht="12.75" hidden="false" customHeight="true" outlineLevel="0" collapsed="false">
      <c r="A126" s="4" t="str">
        <f aca="false">HYPERLINK("https://www.fabsurplus.com/sdi_catalog/salesItemDetails.do?id=99318")</f>
        <v>https://www.fabsurplus.com/sdi_catalog/salesItemDetails.do?id=99318</v>
      </c>
      <c r="B126" s="4" t="s">
        <v>427</v>
      </c>
      <c r="C126" s="4" t="s">
        <v>421</v>
      </c>
      <c r="D126" s="4" t="s">
        <v>426</v>
      </c>
      <c r="E126" s="4" t="s">
        <v>423</v>
      </c>
      <c r="F126" s="4" t="s">
        <v>14</v>
      </c>
      <c r="G126" s="4"/>
      <c r="H126" s="4"/>
      <c r="I126" s="5" t="n">
        <v>34851</v>
      </c>
      <c r="J126" s="4" t="s">
        <v>127</v>
      </c>
    </row>
    <row r="127" customFormat="false" ht="12.75" hidden="false" customHeight="true" outlineLevel="0" collapsed="false">
      <c r="A127" s="2" t="str">
        <f aca="false">HYPERLINK("https://www.fabsurplus.com/sdi_catalog/salesItemDetails.do?id=99319")</f>
        <v>https://www.fabsurplus.com/sdi_catalog/salesItemDetails.do?id=99319</v>
      </c>
      <c r="B127" s="2" t="s">
        <v>428</v>
      </c>
      <c r="C127" s="2" t="s">
        <v>421</v>
      </c>
      <c r="D127" s="2" t="s">
        <v>429</v>
      </c>
      <c r="E127" s="2" t="s">
        <v>430</v>
      </c>
      <c r="F127" s="2" t="s">
        <v>14</v>
      </c>
      <c r="G127" s="2"/>
      <c r="H127" s="2"/>
      <c r="I127" s="3" t="n">
        <v>37043</v>
      </c>
      <c r="J127" s="2" t="s">
        <v>127</v>
      </c>
    </row>
    <row r="128" customFormat="false" ht="12.75" hidden="false" customHeight="true" outlineLevel="0" collapsed="false">
      <c r="A128" s="4" t="str">
        <f aca="false">HYPERLINK("https://www.fabsurplus.com/sdi_catalog/salesItemDetails.do?id=99320")</f>
        <v>https://www.fabsurplus.com/sdi_catalog/salesItemDetails.do?id=99320</v>
      </c>
      <c r="B128" s="4" t="s">
        <v>431</v>
      </c>
      <c r="C128" s="4" t="s">
        <v>432</v>
      </c>
      <c r="D128" s="4" t="s">
        <v>422</v>
      </c>
      <c r="E128" s="4" t="s">
        <v>423</v>
      </c>
      <c r="F128" s="4" t="s">
        <v>90</v>
      </c>
      <c r="G128" s="4"/>
      <c r="H128" s="4"/>
      <c r="I128" s="5" t="n">
        <v>39965</v>
      </c>
      <c r="J128" s="4" t="s">
        <v>127</v>
      </c>
    </row>
    <row r="129" customFormat="false" ht="12.75" hidden="false" customHeight="true" outlineLevel="0" collapsed="false">
      <c r="A129" s="2" t="str">
        <f aca="false">HYPERLINK("https://www.fabsurplus.com/sdi_catalog/salesItemDetails.do?id=99321")</f>
        <v>https://www.fabsurplus.com/sdi_catalog/salesItemDetails.do?id=99321</v>
      </c>
      <c r="B129" s="2" t="s">
        <v>433</v>
      </c>
      <c r="C129" s="2" t="s">
        <v>434</v>
      </c>
      <c r="D129" s="2" t="s">
        <v>422</v>
      </c>
      <c r="E129" s="2" t="s">
        <v>435</v>
      </c>
      <c r="F129" s="2" t="s">
        <v>14</v>
      </c>
      <c r="G129" s="2"/>
      <c r="H129" s="2"/>
      <c r="I129" s="3" t="n">
        <v>37773</v>
      </c>
      <c r="J129" s="2" t="s">
        <v>127</v>
      </c>
    </row>
    <row r="130" customFormat="false" ht="12.75" hidden="false" customHeight="true" outlineLevel="0" collapsed="false">
      <c r="A130" s="4" t="str">
        <f aca="false">HYPERLINK("https://www.fabsurplus.com/sdi_catalog/salesItemDetails.do?id=99322")</f>
        <v>https://www.fabsurplus.com/sdi_catalog/salesItemDetails.do?id=99322</v>
      </c>
      <c r="B130" s="4" t="s">
        <v>436</v>
      </c>
      <c r="C130" s="4" t="s">
        <v>434</v>
      </c>
      <c r="D130" s="4" t="s">
        <v>422</v>
      </c>
      <c r="E130" s="4" t="s">
        <v>435</v>
      </c>
      <c r="F130" s="4" t="s">
        <v>14</v>
      </c>
      <c r="G130" s="4"/>
      <c r="H130" s="4"/>
      <c r="I130" s="5" t="n">
        <v>37773</v>
      </c>
      <c r="J130" s="4" t="s">
        <v>127</v>
      </c>
    </row>
    <row r="131" customFormat="false" ht="12.75" hidden="false" customHeight="true" outlineLevel="0" collapsed="false">
      <c r="A131" s="4" t="str">
        <f aca="false">HYPERLINK("https://www.fabsurplus.com/sdi_catalog/salesItemDetails.do?id=1557")</f>
        <v>https://www.fabsurplus.com/sdi_catalog/salesItemDetails.do?id=1557</v>
      </c>
      <c r="B131" s="4" t="s">
        <v>437</v>
      </c>
      <c r="C131" s="4" t="s">
        <v>438</v>
      </c>
      <c r="D131" s="4" t="s">
        <v>439</v>
      </c>
      <c r="E131" s="4" t="s">
        <v>440</v>
      </c>
      <c r="F131" s="4" t="s">
        <v>14</v>
      </c>
      <c r="G131" s="4" t="s">
        <v>441</v>
      </c>
      <c r="H131" s="4" t="s">
        <v>16</v>
      </c>
      <c r="I131" s="5" t="n">
        <v>33756</v>
      </c>
      <c r="J131" s="4" t="s">
        <v>17</v>
      </c>
    </row>
    <row r="132" customFormat="false" ht="12.75" hidden="false" customHeight="true" outlineLevel="0" collapsed="false">
      <c r="A132" s="2" t="str">
        <f aca="false">HYPERLINK("https://www.fabsurplus.com/sdi_catalog/salesItemDetails.do?id=95405")</f>
        <v>https://www.fabsurplus.com/sdi_catalog/salesItemDetails.do?id=95405</v>
      </c>
      <c r="B132" s="2" t="s">
        <v>442</v>
      </c>
      <c r="C132" s="2" t="s">
        <v>443</v>
      </c>
      <c r="D132" s="2" t="s">
        <v>439</v>
      </c>
      <c r="E132" s="2" t="s">
        <v>440</v>
      </c>
      <c r="F132" s="2" t="s">
        <v>14</v>
      </c>
      <c r="G132" s="2" t="s">
        <v>441</v>
      </c>
      <c r="H132" s="2" t="s">
        <v>16</v>
      </c>
      <c r="I132" s="3" t="n">
        <v>33756</v>
      </c>
      <c r="J132" s="2" t="s">
        <v>17</v>
      </c>
    </row>
    <row r="133" customFormat="false" ht="12.75" hidden="false" customHeight="true" outlineLevel="0" collapsed="false">
      <c r="A133" s="4" t="str">
        <f aca="false">HYPERLINK("https://www.fabsurplus.com/sdi_catalog/salesItemDetails.do?id=83516")</f>
        <v>https://www.fabsurplus.com/sdi_catalog/salesItemDetails.do?id=83516</v>
      </c>
      <c r="B133" s="4" t="s">
        <v>444</v>
      </c>
      <c r="C133" s="4" t="s">
        <v>445</v>
      </c>
      <c r="D133" s="4" t="s">
        <v>446</v>
      </c>
      <c r="E133" s="4" t="s">
        <v>447</v>
      </c>
      <c r="F133" s="4" t="s">
        <v>14</v>
      </c>
      <c r="G133" s="4" t="s">
        <v>34</v>
      </c>
      <c r="H133" s="4" t="s">
        <v>16</v>
      </c>
      <c r="I133" s="5" t="n">
        <v>36678</v>
      </c>
      <c r="J133" s="4" t="s">
        <v>17</v>
      </c>
    </row>
    <row r="134" customFormat="false" ht="12.75" hidden="false" customHeight="true" outlineLevel="0" collapsed="false">
      <c r="A134" s="4" t="str">
        <f aca="false">HYPERLINK("https://www.fabsurplus.com/sdi_catalog/salesItemDetails.do?id=92022")</f>
        <v>https://www.fabsurplus.com/sdi_catalog/salesItemDetails.do?id=92022</v>
      </c>
      <c r="B134" s="4" t="s">
        <v>448</v>
      </c>
      <c r="C134" s="4" t="s">
        <v>449</v>
      </c>
      <c r="D134" s="4" t="s">
        <v>450</v>
      </c>
      <c r="E134" s="4" t="s">
        <v>451</v>
      </c>
      <c r="F134" s="4" t="s">
        <v>14</v>
      </c>
      <c r="G134" s="4" t="s">
        <v>81</v>
      </c>
      <c r="H134" s="4" t="s">
        <v>105</v>
      </c>
      <c r="I134" s="5" t="n">
        <v>-1</v>
      </c>
      <c r="J134" s="4" t="s">
        <v>29</v>
      </c>
    </row>
    <row r="135" customFormat="false" ht="12.75" hidden="false" customHeight="true" outlineLevel="0" collapsed="false">
      <c r="A135" s="2" t="str">
        <f aca="false">HYPERLINK("https://www.fabsurplus.com/sdi_catalog/salesItemDetails.do?id=99414")</f>
        <v>https://www.fabsurplus.com/sdi_catalog/salesItemDetails.do?id=99414</v>
      </c>
      <c r="B135" s="2" t="s">
        <v>452</v>
      </c>
      <c r="C135" s="2" t="s">
        <v>453</v>
      </c>
      <c r="D135" s="2" t="s">
        <v>454</v>
      </c>
      <c r="E135" s="2" t="s">
        <v>455</v>
      </c>
      <c r="F135" s="2" t="s">
        <v>14</v>
      </c>
      <c r="G135" s="2"/>
      <c r="H135" s="2"/>
      <c r="I135" s="2"/>
      <c r="J135" s="2" t="s">
        <v>29</v>
      </c>
    </row>
    <row r="136" customFormat="false" ht="12.75" hidden="false" customHeight="true" outlineLevel="0" collapsed="false">
      <c r="A136" s="2" t="str">
        <f aca="false">HYPERLINK("https://www.fabsurplus.com/sdi_catalog/salesItemDetails.do?id=95407")</f>
        <v>https://www.fabsurplus.com/sdi_catalog/salesItemDetails.do?id=95407</v>
      </c>
      <c r="B136" s="2" t="s">
        <v>456</v>
      </c>
      <c r="C136" s="2" t="s">
        <v>457</v>
      </c>
      <c r="D136" s="2" t="s">
        <v>458</v>
      </c>
      <c r="E136" s="2" t="s">
        <v>459</v>
      </c>
      <c r="F136" s="2" t="s">
        <v>14</v>
      </c>
      <c r="G136" s="2" t="s">
        <v>460</v>
      </c>
      <c r="H136" s="2" t="s">
        <v>16</v>
      </c>
      <c r="I136" s="3" t="n">
        <v>36678</v>
      </c>
      <c r="J136" s="2" t="s">
        <v>17</v>
      </c>
    </row>
    <row r="137" customFormat="false" ht="12.75" hidden="false" customHeight="true" outlineLevel="0" collapsed="false">
      <c r="A137" s="2" t="str">
        <f aca="false">HYPERLINK("https://www.fabsurplus.com/sdi_catalog/salesItemDetails.do?id=79600")</f>
        <v>https://www.fabsurplus.com/sdi_catalog/salesItemDetails.do?id=79600</v>
      </c>
      <c r="B137" s="2" t="s">
        <v>461</v>
      </c>
      <c r="C137" s="2" t="s">
        <v>457</v>
      </c>
      <c r="D137" s="2" t="s">
        <v>458</v>
      </c>
      <c r="E137" s="2" t="s">
        <v>462</v>
      </c>
      <c r="F137" s="2" t="s">
        <v>14</v>
      </c>
      <c r="G137" s="2" t="s">
        <v>460</v>
      </c>
      <c r="H137" s="2" t="s">
        <v>16</v>
      </c>
      <c r="I137" s="3" t="n">
        <v>36678</v>
      </c>
      <c r="J137" s="2" t="s">
        <v>17</v>
      </c>
    </row>
    <row r="138" customFormat="false" ht="12.75" hidden="false" customHeight="true" outlineLevel="0" collapsed="false">
      <c r="A138" s="4" t="str">
        <f aca="false">HYPERLINK("https://www.fabsurplus.com/sdi_catalog/salesItemDetails.do?id=95406")</f>
        <v>https://www.fabsurplus.com/sdi_catalog/salesItemDetails.do?id=95406</v>
      </c>
      <c r="B138" s="4" t="s">
        <v>463</v>
      </c>
      <c r="C138" s="4" t="s">
        <v>457</v>
      </c>
      <c r="D138" s="4" t="s">
        <v>458</v>
      </c>
      <c r="E138" s="4" t="s">
        <v>462</v>
      </c>
      <c r="F138" s="4" t="s">
        <v>14</v>
      </c>
      <c r="G138" s="4" t="s">
        <v>460</v>
      </c>
      <c r="H138" s="4" t="s">
        <v>16</v>
      </c>
      <c r="I138" s="5" t="n">
        <v>36678</v>
      </c>
      <c r="J138" s="4" t="s">
        <v>17</v>
      </c>
    </row>
    <row r="139" customFormat="false" ht="12.75" hidden="false" customHeight="true" outlineLevel="0" collapsed="false">
      <c r="A139" s="4" t="str">
        <f aca="false">HYPERLINK("https://www.fabsurplus.com/sdi_catalog/salesItemDetails.do?id=76735")</f>
        <v>https://www.fabsurplus.com/sdi_catalog/salesItemDetails.do?id=76735</v>
      </c>
      <c r="B139" s="4" t="s">
        <v>464</v>
      </c>
      <c r="C139" s="4" t="s">
        <v>465</v>
      </c>
      <c r="D139" s="4" t="s">
        <v>466</v>
      </c>
      <c r="E139" s="4" t="s">
        <v>467</v>
      </c>
      <c r="F139" s="4" t="s">
        <v>14</v>
      </c>
      <c r="G139" s="4" t="s">
        <v>68</v>
      </c>
      <c r="H139" s="4" t="s">
        <v>35</v>
      </c>
      <c r="I139" s="5" t="n">
        <v>38169</v>
      </c>
      <c r="J139" s="4" t="s">
        <v>17</v>
      </c>
    </row>
    <row r="140" customFormat="false" ht="12.75" hidden="false" customHeight="true" outlineLevel="0" collapsed="false">
      <c r="A140" s="2" t="str">
        <f aca="false">HYPERLINK("https://www.fabsurplus.com/sdi_catalog/salesItemDetails.do?id=76736")</f>
        <v>https://www.fabsurplus.com/sdi_catalog/salesItemDetails.do?id=76736</v>
      </c>
      <c r="B140" s="2" t="s">
        <v>468</v>
      </c>
      <c r="C140" s="2" t="s">
        <v>465</v>
      </c>
      <c r="D140" s="2" t="s">
        <v>466</v>
      </c>
      <c r="E140" s="2" t="s">
        <v>467</v>
      </c>
      <c r="F140" s="2" t="s">
        <v>14</v>
      </c>
      <c r="G140" s="2" t="s">
        <v>68</v>
      </c>
      <c r="H140" s="2" t="s">
        <v>35</v>
      </c>
      <c r="I140" s="3" t="n">
        <v>38169</v>
      </c>
      <c r="J140" s="2" t="s">
        <v>17</v>
      </c>
    </row>
    <row r="141" customFormat="false" ht="12.75" hidden="false" customHeight="true" outlineLevel="0" collapsed="false">
      <c r="A141" s="4" t="str">
        <f aca="false">HYPERLINK("https://www.fabsurplus.com/sdi_catalog/salesItemDetails.do?id=76737")</f>
        <v>https://www.fabsurplus.com/sdi_catalog/salesItemDetails.do?id=76737</v>
      </c>
      <c r="B141" s="4" t="s">
        <v>469</v>
      </c>
      <c r="C141" s="4" t="s">
        <v>465</v>
      </c>
      <c r="D141" s="4" t="s">
        <v>466</v>
      </c>
      <c r="E141" s="4" t="s">
        <v>467</v>
      </c>
      <c r="F141" s="4" t="s">
        <v>14</v>
      </c>
      <c r="G141" s="4" t="s">
        <v>68</v>
      </c>
      <c r="H141" s="4" t="s">
        <v>35</v>
      </c>
      <c r="I141" s="5" t="n">
        <v>38169</v>
      </c>
      <c r="J141" s="4" t="s">
        <v>17</v>
      </c>
    </row>
    <row r="142" customFormat="false" ht="12.75" hidden="false" customHeight="true" outlineLevel="0" collapsed="false">
      <c r="A142" s="2" t="str">
        <f aca="false">HYPERLINK("https://www.fabsurplus.com/sdi_catalog/salesItemDetails.do?id=76738")</f>
        <v>https://www.fabsurplus.com/sdi_catalog/salesItemDetails.do?id=76738</v>
      </c>
      <c r="B142" s="2" t="s">
        <v>470</v>
      </c>
      <c r="C142" s="2" t="s">
        <v>465</v>
      </c>
      <c r="D142" s="2" t="s">
        <v>466</v>
      </c>
      <c r="E142" s="2" t="s">
        <v>467</v>
      </c>
      <c r="F142" s="2" t="s">
        <v>14</v>
      </c>
      <c r="G142" s="2" t="s">
        <v>68</v>
      </c>
      <c r="H142" s="2" t="s">
        <v>35</v>
      </c>
      <c r="I142" s="3" t="n">
        <v>38169</v>
      </c>
      <c r="J142" s="2" t="s">
        <v>17</v>
      </c>
    </row>
    <row r="143" customFormat="false" ht="12.75" hidden="false" customHeight="true" outlineLevel="0" collapsed="false">
      <c r="A143" s="4" t="str">
        <f aca="false">HYPERLINK("https://www.fabsurplus.com/sdi_catalog/salesItemDetails.do?id=76739")</f>
        <v>https://www.fabsurplus.com/sdi_catalog/salesItemDetails.do?id=76739</v>
      </c>
      <c r="B143" s="4" t="s">
        <v>471</v>
      </c>
      <c r="C143" s="4" t="s">
        <v>465</v>
      </c>
      <c r="D143" s="4" t="s">
        <v>466</v>
      </c>
      <c r="E143" s="4" t="s">
        <v>467</v>
      </c>
      <c r="F143" s="4" t="s">
        <v>14</v>
      </c>
      <c r="G143" s="4" t="s">
        <v>68</v>
      </c>
      <c r="H143" s="4" t="s">
        <v>35</v>
      </c>
      <c r="I143" s="5" t="n">
        <v>38231</v>
      </c>
      <c r="J143" s="4" t="s">
        <v>17</v>
      </c>
    </row>
    <row r="144" customFormat="false" ht="12.75" hidden="false" customHeight="true" outlineLevel="0" collapsed="false">
      <c r="A144" s="4" t="str">
        <f aca="false">HYPERLINK("https://www.fabsurplus.com/sdi_catalog/salesItemDetails.do?id=71907")</f>
        <v>https://www.fabsurplus.com/sdi_catalog/salesItemDetails.do?id=71907</v>
      </c>
      <c r="B144" s="4" t="s">
        <v>472</v>
      </c>
      <c r="C144" s="4" t="s">
        <v>473</v>
      </c>
      <c r="D144" s="4" t="s">
        <v>474</v>
      </c>
      <c r="E144" s="4" t="s">
        <v>475</v>
      </c>
      <c r="F144" s="4" t="s">
        <v>14</v>
      </c>
      <c r="G144" s="4" t="s">
        <v>476</v>
      </c>
      <c r="H144" s="4" t="s">
        <v>35</v>
      </c>
      <c r="I144" s="5" t="n">
        <v>37165</v>
      </c>
      <c r="J144" s="4" t="s">
        <v>17</v>
      </c>
    </row>
    <row r="145" customFormat="false" ht="12.75" hidden="false" customHeight="true" outlineLevel="0" collapsed="false">
      <c r="A145" s="2" t="str">
        <f aca="false">HYPERLINK("https://www.fabsurplus.com/sdi_catalog/salesItemDetails.do?id=36259")</f>
        <v>https://www.fabsurplus.com/sdi_catalog/salesItemDetails.do?id=36259</v>
      </c>
      <c r="B145" s="2" t="s">
        <v>477</v>
      </c>
      <c r="C145" s="2" t="s">
        <v>478</v>
      </c>
      <c r="D145" s="2" t="s">
        <v>479</v>
      </c>
      <c r="E145" s="2" t="s">
        <v>480</v>
      </c>
      <c r="F145" s="2" t="s">
        <v>14</v>
      </c>
      <c r="G145" s="2" t="s">
        <v>159</v>
      </c>
      <c r="H145" s="2" t="s">
        <v>58</v>
      </c>
      <c r="I145" s="3" t="n">
        <v>38504</v>
      </c>
      <c r="J145" s="2" t="s">
        <v>481</v>
      </c>
    </row>
    <row r="146" customFormat="false" ht="12.75" hidden="false" customHeight="true" outlineLevel="0" collapsed="false">
      <c r="A146" s="4" t="str">
        <f aca="false">HYPERLINK("https://www.fabsurplus.com/sdi_catalog/salesItemDetails.do?id=91848")</f>
        <v>https://www.fabsurplus.com/sdi_catalog/salesItemDetails.do?id=91848</v>
      </c>
      <c r="B146" s="4" t="s">
        <v>482</v>
      </c>
      <c r="C146" s="4" t="s">
        <v>478</v>
      </c>
      <c r="D146" s="4" t="s">
        <v>483</v>
      </c>
      <c r="E146" s="4" t="s">
        <v>484</v>
      </c>
      <c r="F146" s="4" t="s">
        <v>14</v>
      </c>
      <c r="G146" s="4" t="s">
        <v>57</v>
      </c>
      <c r="H146" s="4" t="s">
        <v>35</v>
      </c>
      <c r="I146" s="5" t="n">
        <v>32660</v>
      </c>
      <c r="J146" s="4" t="s">
        <v>29</v>
      </c>
    </row>
    <row r="147" customFormat="false" ht="12.75" hidden="false" customHeight="true" outlineLevel="0" collapsed="false">
      <c r="A147" s="2" t="str">
        <f aca="false">HYPERLINK("https://www.fabsurplus.com/sdi_catalog/salesItemDetails.do?id=87498")</f>
        <v>https://www.fabsurplus.com/sdi_catalog/salesItemDetails.do?id=87498</v>
      </c>
      <c r="B147" s="2" t="s">
        <v>485</v>
      </c>
      <c r="C147" s="2" t="s">
        <v>486</v>
      </c>
      <c r="D147" s="2" t="s">
        <v>487</v>
      </c>
      <c r="E147" s="2" t="s">
        <v>488</v>
      </c>
      <c r="F147" s="2" t="s">
        <v>14</v>
      </c>
      <c r="G147" s="2" t="s">
        <v>489</v>
      </c>
      <c r="H147" s="2" t="s">
        <v>35</v>
      </c>
      <c r="I147" s="3" t="n">
        <v>33756</v>
      </c>
      <c r="J147" s="2" t="s">
        <v>29</v>
      </c>
    </row>
    <row r="148" customFormat="false" ht="12.75" hidden="false" customHeight="true" outlineLevel="0" collapsed="false">
      <c r="A148" s="4" t="str">
        <f aca="false">HYPERLINK("https://www.fabsurplus.com/sdi_catalog/salesItemDetails.do?id=87499")</f>
        <v>https://www.fabsurplus.com/sdi_catalog/salesItemDetails.do?id=87499</v>
      </c>
      <c r="B148" s="4" t="s">
        <v>490</v>
      </c>
      <c r="C148" s="4" t="s">
        <v>491</v>
      </c>
      <c r="D148" s="4" t="s">
        <v>492</v>
      </c>
      <c r="E148" s="4" t="s">
        <v>493</v>
      </c>
      <c r="F148" s="4" t="s">
        <v>14</v>
      </c>
      <c r="G148" s="4" t="s">
        <v>489</v>
      </c>
      <c r="H148" s="4" t="s">
        <v>35</v>
      </c>
      <c r="I148" s="4"/>
      <c r="J148" s="4" t="s">
        <v>29</v>
      </c>
    </row>
    <row r="149" customFormat="false" ht="12.75" hidden="false" customHeight="true" outlineLevel="0" collapsed="false">
      <c r="A149" s="4" t="str">
        <f aca="false">HYPERLINK("https://www.fabsurplus.com/sdi_catalog/salesItemDetails.do?id=56141")</f>
        <v>https://www.fabsurplus.com/sdi_catalog/salesItemDetails.do?id=56141</v>
      </c>
      <c r="B149" s="4" t="s">
        <v>494</v>
      </c>
      <c r="C149" s="4" t="s">
        <v>495</v>
      </c>
      <c r="D149" s="4" t="s">
        <v>496</v>
      </c>
      <c r="E149" s="4" t="s">
        <v>497</v>
      </c>
      <c r="F149" s="4" t="s">
        <v>14</v>
      </c>
      <c r="G149" s="4" t="s">
        <v>241</v>
      </c>
      <c r="H149" s="4" t="s">
        <v>35</v>
      </c>
      <c r="I149" s="5" t="n">
        <v>38504</v>
      </c>
      <c r="J149" s="4" t="s">
        <v>180</v>
      </c>
    </row>
    <row r="150" customFormat="false" ht="12.75" hidden="false" customHeight="true" outlineLevel="0" collapsed="false">
      <c r="A150" s="2" t="str">
        <f aca="false">HYPERLINK("https://www.fabsurplus.com/sdi_catalog/salesItemDetails.do?id=56310")</f>
        <v>https://www.fabsurplus.com/sdi_catalog/salesItemDetails.do?id=56310</v>
      </c>
      <c r="B150" s="2" t="s">
        <v>498</v>
      </c>
      <c r="C150" s="2" t="s">
        <v>499</v>
      </c>
      <c r="D150" s="2" t="s">
        <v>500</v>
      </c>
      <c r="E150" s="2" t="s">
        <v>501</v>
      </c>
      <c r="F150" s="2" t="s">
        <v>14</v>
      </c>
      <c r="G150" s="2" t="s">
        <v>502</v>
      </c>
      <c r="H150" s="2" t="s">
        <v>35</v>
      </c>
      <c r="I150" s="3" t="n">
        <v>37773</v>
      </c>
      <c r="J150" s="2" t="s">
        <v>180</v>
      </c>
    </row>
    <row r="151" customFormat="false" ht="12.75" hidden="false" customHeight="true" outlineLevel="0" collapsed="false">
      <c r="A151" s="2" t="str">
        <f aca="false">HYPERLINK("https://www.fabsurplus.com/sdi_catalog/salesItemDetails.do?id=99393")</f>
        <v>https://www.fabsurplus.com/sdi_catalog/salesItemDetails.do?id=99393</v>
      </c>
      <c r="B151" s="2" t="s">
        <v>503</v>
      </c>
      <c r="C151" s="2" t="s">
        <v>504</v>
      </c>
      <c r="D151" s="2" t="s">
        <v>505</v>
      </c>
      <c r="E151" s="2" t="s">
        <v>506</v>
      </c>
      <c r="F151" s="2" t="s">
        <v>14</v>
      </c>
      <c r="G151" s="2"/>
      <c r="H151" s="2" t="s">
        <v>16</v>
      </c>
      <c r="I151" s="2"/>
      <c r="J151" s="2" t="s">
        <v>256</v>
      </c>
    </row>
    <row r="152" customFormat="false" ht="12.75" hidden="false" customHeight="true" outlineLevel="0" collapsed="false">
      <c r="A152" s="4" t="str">
        <f aca="false">HYPERLINK("https://www.fabsurplus.com/sdi_catalog/salesItemDetails.do?id=79595")</f>
        <v>https://www.fabsurplus.com/sdi_catalog/salesItemDetails.do?id=79595</v>
      </c>
      <c r="B152" s="4" t="s">
        <v>507</v>
      </c>
      <c r="C152" s="4" t="s">
        <v>508</v>
      </c>
      <c r="D152" s="4" t="s">
        <v>509</v>
      </c>
      <c r="E152" s="4" t="s">
        <v>510</v>
      </c>
      <c r="F152" s="4" t="s">
        <v>14</v>
      </c>
      <c r="G152" s="4" t="s">
        <v>279</v>
      </c>
      <c r="H152" s="4" t="s">
        <v>35</v>
      </c>
      <c r="I152" s="5" t="n">
        <v>40330</v>
      </c>
      <c r="J152" s="4" t="s">
        <v>17</v>
      </c>
    </row>
    <row r="153" customFormat="false" ht="12.75" hidden="false" customHeight="true" outlineLevel="0" collapsed="false">
      <c r="A153" s="2" t="str">
        <f aca="false">HYPERLINK("https://www.fabsurplus.com/sdi_catalog/salesItemDetails.do?id=33630")</f>
        <v>https://www.fabsurplus.com/sdi_catalog/salesItemDetails.do?id=33630</v>
      </c>
      <c r="B153" s="2" t="s">
        <v>511</v>
      </c>
      <c r="C153" s="2" t="s">
        <v>512</v>
      </c>
      <c r="D153" s="2" t="s">
        <v>513</v>
      </c>
      <c r="E153" s="2" t="s">
        <v>514</v>
      </c>
      <c r="F153" s="2" t="s">
        <v>90</v>
      </c>
      <c r="G153" s="2" t="s">
        <v>279</v>
      </c>
      <c r="H153" s="2" t="s">
        <v>35</v>
      </c>
      <c r="I153" s="2"/>
      <c r="J153" s="2" t="s">
        <v>29</v>
      </c>
    </row>
    <row r="154" customFormat="false" ht="12.75" hidden="false" customHeight="true" outlineLevel="0" collapsed="false">
      <c r="A154" s="2" t="str">
        <f aca="false">HYPERLINK("https://www.fabsurplus.com/sdi_catalog/salesItemDetails.do?id=91832")</f>
        <v>https://www.fabsurplus.com/sdi_catalog/salesItemDetails.do?id=91832</v>
      </c>
      <c r="B154" s="2" t="s">
        <v>515</v>
      </c>
      <c r="C154" s="2" t="s">
        <v>512</v>
      </c>
      <c r="D154" s="2" t="s">
        <v>516</v>
      </c>
      <c r="E154" s="2" t="s">
        <v>517</v>
      </c>
      <c r="F154" s="2" t="s">
        <v>14</v>
      </c>
      <c r="G154" s="2" t="s">
        <v>279</v>
      </c>
      <c r="H154" s="2" t="s">
        <v>16</v>
      </c>
      <c r="I154" s="3" t="n">
        <v>35582</v>
      </c>
      <c r="J154" s="2" t="s">
        <v>29</v>
      </c>
    </row>
    <row r="155" customFormat="false" ht="12.75" hidden="false" customHeight="true" outlineLevel="0" collapsed="false">
      <c r="A155" s="4" t="str">
        <f aca="false">HYPERLINK("https://www.fabsurplus.com/sdi_catalog/salesItemDetails.do?id=33633")</f>
        <v>https://www.fabsurplus.com/sdi_catalog/salesItemDetails.do?id=33633</v>
      </c>
      <c r="B155" s="4" t="s">
        <v>518</v>
      </c>
      <c r="C155" s="4" t="s">
        <v>512</v>
      </c>
      <c r="D155" s="4" t="s">
        <v>519</v>
      </c>
      <c r="E155" s="4" t="s">
        <v>520</v>
      </c>
      <c r="F155" s="4" t="s">
        <v>14</v>
      </c>
      <c r="G155" s="4"/>
      <c r="H155" s="4" t="s">
        <v>35</v>
      </c>
      <c r="I155" s="4"/>
      <c r="J155" s="4" t="s">
        <v>29</v>
      </c>
    </row>
    <row r="156" customFormat="false" ht="12.75" hidden="false" customHeight="true" outlineLevel="0" collapsed="false">
      <c r="A156" s="2" t="str">
        <f aca="false">HYPERLINK("https://www.fabsurplus.com/sdi_catalog/salesItemDetails.do?id=99415")</f>
        <v>https://www.fabsurplus.com/sdi_catalog/salesItemDetails.do?id=99415</v>
      </c>
      <c r="B156" s="2" t="s">
        <v>521</v>
      </c>
      <c r="C156" s="2" t="s">
        <v>512</v>
      </c>
      <c r="D156" s="2" t="s">
        <v>519</v>
      </c>
      <c r="E156" s="2" t="s">
        <v>522</v>
      </c>
      <c r="F156" s="2" t="s">
        <v>14</v>
      </c>
      <c r="G156" s="2" t="s">
        <v>279</v>
      </c>
      <c r="H156" s="2"/>
      <c r="I156" s="2"/>
      <c r="J156" s="2" t="s">
        <v>29</v>
      </c>
    </row>
    <row r="157" customFormat="false" ht="12.75" hidden="false" customHeight="true" outlineLevel="0" collapsed="false">
      <c r="A157" s="4" t="str">
        <f aca="false">HYPERLINK("https://www.fabsurplus.com/sdi_catalog/salesItemDetails.do?id=35571")</f>
        <v>https://www.fabsurplus.com/sdi_catalog/salesItemDetails.do?id=35571</v>
      </c>
      <c r="B157" s="4" t="s">
        <v>523</v>
      </c>
      <c r="C157" s="4" t="s">
        <v>512</v>
      </c>
      <c r="D157" s="4" t="s">
        <v>524</v>
      </c>
      <c r="E157" s="4" t="s">
        <v>525</v>
      </c>
      <c r="F157" s="4" t="s">
        <v>14</v>
      </c>
      <c r="G157" s="4"/>
      <c r="H157" s="4"/>
      <c r="I157" s="4"/>
      <c r="J157" s="4" t="s">
        <v>29</v>
      </c>
    </row>
    <row r="158" customFormat="false" ht="12.75" hidden="false" customHeight="true" outlineLevel="0" collapsed="false">
      <c r="A158" s="4" t="str">
        <f aca="false">HYPERLINK("https://www.fabsurplus.com/sdi_catalog/salesItemDetails.do?id=99416")</f>
        <v>https://www.fabsurplus.com/sdi_catalog/salesItemDetails.do?id=99416</v>
      </c>
      <c r="B158" s="4" t="s">
        <v>526</v>
      </c>
      <c r="C158" s="4" t="s">
        <v>512</v>
      </c>
      <c r="D158" s="4" t="s">
        <v>527</v>
      </c>
      <c r="E158" s="4" t="s">
        <v>528</v>
      </c>
      <c r="F158" s="4" t="s">
        <v>14</v>
      </c>
      <c r="G158" s="4" t="s">
        <v>279</v>
      </c>
      <c r="H158" s="4"/>
      <c r="I158" s="4"/>
      <c r="J158" s="4" t="s">
        <v>29</v>
      </c>
    </row>
    <row r="159" customFormat="false" ht="12.75" hidden="false" customHeight="true" outlineLevel="0" collapsed="false">
      <c r="A159" s="4" t="str">
        <f aca="false">HYPERLINK("https://www.fabsurplus.com/sdi_catalog/salesItemDetails.do?id=61186")</f>
        <v>https://www.fabsurplus.com/sdi_catalog/salesItemDetails.do?id=61186</v>
      </c>
      <c r="B159" s="4" t="s">
        <v>529</v>
      </c>
      <c r="C159" s="4" t="s">
        <v>512</v>
      </c>
      <c r="D159" s="4" t="s">
        <v>530</v>
      </c>
      <c r="E159" s="4" t="s">
        <v>531</v>
      </c>
      <c r="F159" s="4" t="s">
        <v>14</v>
      </c>
      <c r="G159" s="4"/>
      <c r="H159" s="4"/>
      <c r="I159" s="4"/>
      <c r="J159" s="4" t="s">
        <v>29</v>
      </c>
    </row>
    <row r="160" customFormat="false" ht="16.5" hidden="false" customHeight="true" outlineLevel="0" collapsed="false">
      <c r="A160" s="4" t="str">
        <f aca="false">HYPERLINK("https://www.fabsurplus.com/sdi_catalog/salesItemDetails.do?id=99325")</f>
        <v>https://www.fabsurplus.com/sdi_catalog/salesItemDetails.do?id=99325</v>
      </c>
      <c r="B160" s="4" t="s">
        <v>532</v>
      </c>
      <c r="C160" s="4" t="s">
        <v>512</v>
      </c>
      <c r="D160" s="4" t="s">
        <v>533</v>
      </c>
      <c r="E160" s="4" t="s">
        <v>534</v>
      </c>
      <c r="F160" s="4" t="s">
        <v>14</v>
      </c>
      <c r="G160" s="4" t="s">
        <v>279</v>
      </c>
      <c r="H160" s="4" t="s">
        <v>35</v>
      </c>
      <c r="I160" s="5" t="n">
        <v>41791</v>
      </c>
      <c r="J160" s="4" t="s">
        <v>127</v>
      </c>
    </row>
    <row r="161" customFormat="false" ht="16.5" hidden="false" customHeight="true" outlineLevel="0" collapsed="false">
      <c r="A161" s="2" t="str">
        <f aca="false">HYPERLINK("https://www.fabsurplus.com/sdi_catalog/salesItemDetails.do?id=99394")</f>
        <v>https://www.fabsurplus.com/sdi_catalog/salesItemDetails.do?id=99394</v>
      </c>
      <c r="B161" s="2" t="s">
        <v>535</v>
      </c>
      <c r="C161" s="2" t="s">
        <v>536</v>
      </c>
      <c r="D161" s="2" t="s">
        <v>537</v>
      </c>
      <c r="E161" s="2" t="s">
        <v>538</v>
      </c>
      <c r="F161" s="2" t="s">
        <v>14</v>
      </c>
      <c r="G161" s="2" t="s">
        <v>57</v>
      </c>
      <c r="H161" s="2" t="s">
        <v>105</v>
      </c>
      <c r="I161" s="2"/>
      <c r="J161" s="2" t="s">
        <v>256</v>
      </c>
    </row>
    <row r="162" customFormat="false" ht="16.5" hidden="false" customHeight="true" outlineLevel="0" collapsed="false">
      <c r="A162" s="4" t="str">
        <f aca="false">HYPERLINK("https://www.fabsurplus.com/sdi_catalog/salesItemDetails.do?id=99392")</f>
        <v>https://www.fabsurplus.com/sdi_catalog/salesItemDetails.do?id=99392</v>
      </c>
      <c r="B162" s="4" t="s">
        <v>539</v>
      </c>
      <c r="C162" s="4" t="s">
        <v>536</v>
      </c>
      <c r="D162" s="4" t="s">
        <v>540</v>
      </c>
      <c r="E162" s="4" t="s">
        <v>541</v>
      </c>
      <c r="F162" s="4" t="s">
        <v>14</v>
      </c>
      <c r="G162" s="4"/>
      <c r="H162" s="4" t="s">
        <v>16</v>
      </c>
      <c r="I162" s="4"/>
      <c r="J162" s="4" t="s">
        <v>256</v>
      </c>
    </row>
    <row r="163" customFormat="false" ht="16.5" hidden="false" customHeight="true" outlineLevel="0" collapsed="false">
      <c r="A163" s="2" t="str">
        <f aca="false">HYPERLINK("https://www.fabsurplus.com/sdi_catalog/salesItemDetails.do?id=96389")</f>
        <v>https://www.fabsurplus.com/sdi_catalog/salesItemDetails.do?id=96389</v>
      </c>
      <c r="B163" s="2" t="s">
        <v>542</v>
      </c>
      <c r="C163" s="2" t="s">
        <v>536</v>
      </c>
      <c r="D163" s="2" t="s">
        <v>543</v>
      </c>
      <c r="E163" s="2" t="s">
        <v>541</v>
      </c>
      <c r="F163" s="2" t="s">
        <v>14</v>
      </c>
      <c r="G163" s="2" t="s">
        <v>544</v>
      </c>
      <c r="H163" s="2" t="s">
        <v>35</v>
      </c>
      <c r="I163" s="2"/>
      <c r="J163" s="2" t="s">
        <v>29</v>
      </c>
    </row>
    <row r="164" customFormat="false" ht="16.5" hidden="false" customHeight="true" outlineLevel="0" collapsed="false">
      <c r="A164" s="2" t="str">
        <f aca="false">HYPERLINK("https://www.fabsurplus.com/sdi_catalog/salesItemDetails.do?id=99402")</f>
        <v>https://www.fabsurplus.com/sdi_catalog/salesItemDetails.do?id=99402</v>
      </c>
      <c r="B164" s="2" t="s">
        <v>545</v>
      </c>
      <c r="C164" s="2" t="s">
        <v>536</v>
      </c>
      <c r="D164" s="2" t="s">
        <v>546</v>
      </c>
      <c r="E164" s="2" t="s">
        <v>541</v>
      </c>
      <c r="F164" s="2" t="s">
        <v>14</v>
      </c>
      <c r="G164" s="2"/>
      <c r="H164" s="2" t="s">
        <v>16</v>
      </c>
      <c r="I164" s="2"/>
      <c r="J164" s="2" t="s">
        <v>256</v>
      </c>
    </row>
    <row r="165" customFormat="false" ht="16.5" hidden="false" customHeight="true" outlineLevel="0" collapsed="false">
      <c r="A165" s="4" t="str">
        <f aca="false">HYPERLINK("https://www.fabsurplus.com/sdi_catalog/salesItemDetails.do?id=99397")</f>
        <v>https://www.fabsurplus.com/sdi_catalog/salesItemDetails.do?id=99397</v>
      </c>
      <c r="B165" s="4" t="s">
        <v>547</v>
      </c>
      <c r="C165" s="4" t="s">
        <v>536</v>
      </c>
      <c r="D165" s="4" t="s">
        <v>548</v>
      </c>
      <c r="E165" s="4" t="s">
        <v>96</v>
      </c>
      <c r="F165" s="4" t="s">
        <v>14</v>
      </c>
      <c r="G165" s="4"/>
      <c r="H165" s="4" t="s">
        <v>16</v>
      </c>
      <c r="I165" s="4"/>
      <c r="J165" s="4" t="s">
        <v>256</v>
      </c>
    </row>
    <row r="166" customFormat="false" ht="16.5" hidden="false" customHeight="true" outlineLevel="0" collapsed="false">
      <c r="A166" s="2" t="str">
        <f aca="false">HYPERLINK("https://www.fabsurplus.com/sdi_catalog/salesItemDetails.do?id=71632")</f>
        <v>https://www.fabsurplus.com/sdi_catalog/salesItemDetails.do?id=71632</v>
      </c>
      <c r="B166" s="2" t="s">
        <v>549</v>
      </c>
      <c r="C166" s="2" t="s">
        <v>550</v>
      </c>
      <c r="D166" s="2" t="s">
        <v>551</v>
      </c>
      <c r="E166" s="2" t="s">
        <v>552</v>
      </c>
      <c r="F166" s="2" t="s">
        <v>14</v>
      </c>
      <c r="G166" s="2" t="s">
        <v>68</v>
      </c>
      <c r="H166" s="2" t="s">
        <v>35</v>
      </c>
      <c r="I166" s="2"/>
      <c r="J166" s="2"/>
    </row>
    <row r="167" customFormat="false" ht="16.5" hidden="false" customHeight="true" outlineLevel="0" collapsed="false">
      <c r="A167" s="4" t="str">
        <f aca="false">HYPERLINK("https://www.fabsurplus.com/sdi_catalog/salesItemDetails.do?id=1680")</f>
        <v>https://www.fabsurplus.com/sdi_catalog/salesItemDetails.do?id=1680</v>
      </c>
      <c r="B167" s="4" t="s">
        <v>553</v>
      </c>
      <c r="C167" s="4" t="s">
        <v>550</v>
      </c>
      <c r="D167" s="4" t="s">
        <v>554</v>
      </c>
      <c r="E167" s="4" t="s">
        <v>555</v>
      </c>
      <c r="F167" s="4" t="s">
        <v>14</v>
      </c>
      <c r="G167" s="4" t="s">
        <v>68</v>
      </c>
      <c r="H167" s="4" t="s">
        <v>35</v>
      </c>
      <c r="I167" s="5" t="n">
        <v>34912</v>
      </c>
      <c r="J167" s="4" t="s">
        <v>17</v>
      </c>
    </row>
    <row r="168" customFormat="false" ht="16.5" hidden="false" customHeight="true" outlineLevel="0" collapsed="false">
      <c r="A168" s="4" t="str">
        <f aca="false">HYPERLINK("https://www.fabsurplus.com/sdi_catalog/salesItemDetails.do?id=99417")</f>
        <v>https://www.fabsurplus.com/sdi_catalog/salesItemDetails.do?id=99417</v>
      </c>
      <c r="B168" s="4" t="s">
        <v>556</v>
      </c>
      <c r="C168" s="4" t="s">
        <v>557</v>
      </c>
      <c r="D168" s="4" t="s">
        <v>558</v>
      </c>
      <c r="E168" s="4" t="s">
        <v>559</v>
      </c>
      <c r="F168" s="4" t="s">
        <v>14</v>
      </c>
      <c r="G168" s="4" t="s">
        <v>201</v>
      </c>
      <c r="H168" s="4" t="s">
        <v>35</v>
      </c>
      <c r="I168" s="5" t="n">
        <v>35400</v>
      </c>
      <c r="J168" s="4" t="s">
        <v>29</v>
      </c>
    </row>
    <row r="169" customFormat="false" ht="16.5" hidden="false" customHeight="true" outlineLevel="0" collapsed="false">
      <c r="A169" s="4" t="str">
        <f aca="false">HYPERLINK("https://www.fabsurplus.com/sdi_catalog/salesItemDetails.do?id=76682")</f>
        <v>https://www.fabsurplus.com/sdi_catalog/salesItemDetails.do?id=76682</v>
      </c>
      <c r="B169" s="4" t="s">
        <v>560</v>
      </c>
      <c r="C169" s="4" t="s">
        <v>550</v>
      </c>
      <c r="D169" s="4" t="s">
        <v>561</v>
      </c>
      <c r="E169" s="4" t="s">
        <v>562</v>
      </c>
      <c r="F169" s="4" t="s">
        <v>14</v>
      </c>
      <c r="G169" s="4" t="s">
        <v>68</v>
      </c>
      <c r="H169" s="4" t="s">
        <v>35</v>
      </c>
      <c r="I169" s="5" t="n">
        <v>37895</v>
      </c>
      <c r="J169" s="4" t="s">
        <v>17</v>
      </c>
    </row>
    <row r="170" customFormat="false" ht="16.5" hidden="false" customHeight="true" outlineLevel="0" collapsed="false">
      <c r="A170" s="2" t="str">
        <f aca="false">HYPERLINK("https://www.fabsurplus.com/sdi_catalog/salesItemDetails.do?id=99418")</f>
        <v>https://www.fabsurplus.com/sdi_catalog/salesItemDetails.do?id=99418</v>
      </c>
      <c r="B170" s="2" t="s">
        <v>563</v>
      </c>
      <c r="C170" s="2" t="s">
        <v>557</v>
      </c>
      <c r="D170" s="2" t="s">
        <v>564</v>
      </c>
      <c r="E170" s="2" t="s">
        <v>565</v>
      </c>
      <c r="F170" s="2" t="s">
        <v>14</v>
      </c>
      <c r="G170" s="2" t="s">
        <v>566</v>
      </c>
      <c r="H170" s="2" t="s">
        <v>58</v>
      </c>
      <c r="I170" s="3" t="n">
        <v>35217</v>
      </c>
      <c r="J170" s="2" t="s">
        <v>29</v>
      </c>
    </row>
    <row r="171" customFormat="false" ht="16.5" hidden="false" customHeight="true" outlineLevel="0" collapsed="false">
      <c r="A171" s="4" t="str">
        <f aca="false">HYPERLINK("https://www.fabsurplus.com/sdi_catalog/salesItemDetails.do?id=98966")</f>
        <v>https://www.fabsurplus.com/sdi_catalog/salesItemDetails.do?id=98966</v>
      </c>
      <c r="B171" s="4" t="s">
        <v>567</v>
      </c>
      <c r="C171" s="4" t="s">
        <v>568</v>
      </c>
      <c r="D171" s="4" t="s">
        <v>569</v>
      </c>
      <c r="E171" s="4" t="s">
        <v>570</v>
      </c>
      <c r="F171" s="4" t="s">
        <v>14</v>
      </c>
      <c r="G171" s="4" t="s">
        <v>68</v>
      </c>
      <c r="H171" s="4" t="s">
        <v>35</v>
      </c>
      <c r="I171" s="5" t="n">
        <v>41061</v>
      </c>
      <c r="J171" s="4" t="s">
        <v>127</v>
      </c>
    </row>
    <row r="172" customFormat="false" ht="16.5" hidden="false" customHeight="true" outlineLevel="0" collapsed="false">
      <c r="A172" s="2" t="str">
        <f aca="false">HYPERLINK("https://www.fabsurplus.com/sdi_catalog/salesItemDetails.do?id=98963")</f>
        <v>https://www.fabsurplus.com/sdi_catalog/salesItemDetails.do?id=98963</v>
      </c>
      <c r="B172" s="2" t="s">
        <v>571</v>
      </c>
      <c r="C172" s="2" t="s">
        <v>568</v>
      </c>
      <c r="D172" s="2" t="s">
        <v>569</v>
      </c>
      <c r="E172" s="2" t="s">
        <v>572</v>
      </c>
      <c r="F172" s="2" t="s">
        <v>14</v>
      </c>
      <c r="G172" s="2" t="s">
        <v>68</v>
      </c>
      <c r="H172" s="2" t="s">
        <v>35</v>
      </c>
      <c r="I172" s="3" t="n">
        <v>37408</v>
      </c>
      <c r="J172" s="2" t="s">
        <v>127</v>
      </c>
    </row>
    <row r="173" customFormat="false" ht="16.5" hidden="false" customHeight="true" outlineLevel="0" collapsed="false">
      <c r="A173" s="2" t="str">
        <f aca="false">HYPERLINK("https://www.fabsurplus.com/sdi_catalog/salesItemDetails.do?id=98967")</f>
        <v>https://www.fabsurplus.com/sdi_catalog/salesItemDetails.do?id=98967</v>
      </c>
      <c r="B173" s="2" t="s">
        <v>573</v>
      </c>
      <c r="C173" s="2" t="s">
        <v>568</v>
      </c>
      <c r="D173" s="2" t="s">
        <v>574</v>
      </c>
      <c r="E173" s="2" t="s">
        <v>575</v>
      </c>
      <c r="F173" s="2" t="s">
        <v>14</v>
      </c>
      <c r="G173" s="2" t="s">
        <v>68</v>
      </c>
      <c r="H173" s="2" t="s">
        <v>35</v>
      </c>
      <c r="I173" s="3" t="n">
        <v>37043</v>
      </c>
      <c r="J173" s="2" t="s">
        <v>127</v>
      </c>
    </row>
    <row r="174" customFormat="false" ht="16.5" hidden="false" customHeight="true" outlineLevel="0" collapsed="false">
      <c r="A174" s="4" t="str">
        <f aca="false">HYPERLINK("https://www.fabsurplus.com/sdi_catalog/salesItemDetails.do?id=87538")</f>
        <v>https://www.fabsurplus.com/sdi_catalog/salesItemDetails.do?id=87538</v>
      </c>
      <c r="B174" s="4" t="s">
        <v>576</v>
      </c>
      <c r="C174" s="4" t="s">
        <v>577</v>
      </c>
      <c r="D174" s="4" t="s">
        <v>578</v>
      </c>
      <c r="E174" s="4" t="s">
        <v>579</v>
      </c>
      <c r="F174" s="4" t="s">
        <v>14</v>
      </c>
      <c r="G174" s="4" t="s">
        <v>246</v>
      </c>
      <c r="H174" s="4" t="s">
        <v>35</v>
      </c>
      <c r="I174" s="4"/>
      <c r="J174" s="4" t="s">
        <v>29</v>
      </c>
    </row>
    <row r="175" customFormat="false" ht="16.5" hidden="false" customHeight="true" outlineLevel="0" collapsed="false">
      <c r="A175" s="2" t="str">
        <f aca="false">HYPERLINK("https://www.fabsurplus.com/sdi_catalog/salesItemDetails.do?id=2873")</f>
        <v>https://www.fabsurplus.com/sdi_catalog/salesItemDetails.do?id=2873</v>
      </c>
      <c r="B175" s="2" t="s">
        <v>580</v>
      </c>
      <c r="C175" s="2" t="s">
        <v>581</v>
      </c>
      <c r="D175" s="2" t="s">
        <v>582</v>
      </c>
      <c r="E175" s="2" t="s">
        <v>583</v>
      </c>
      <c r="F175" s="2" t="s">
        <v>14</v>
      </c>
      <c r="G175" s="2" t="s">
        <v>73</v>
      </c>
      <c r="H175" s="2" t="s">
        <v>16</v>
      </c>
      <c r="I175" s="3" t="n">
        <v>34700</v>
      </c>
      <c r="J175" s="2" t="s">
        <v>17</v>
      </c>
    </row>
    <row r="176" customFormat="false" ht="16.5" hidden="false" customHeight="true" outlineLevel="0" collapsed="false">
      <c r="A176" s="4" t="str">
        <f aca="false">HYPERLINK("https://www.fabsurplus.com/sdi_catalog/salesItemDetails.do?id=95408")</f>
        <v>https://www.fabsurplus.com/sdi_catalog/salesItemDetails.do?id=95408</v>
      </c>
      <c r="B176" s="4" t="s">
        <v>584</v>
      </c>
      <c r="C176" s="4" t="s">
        <v>581</v>
      </c>
      <c r="D176" s="4" t="s">
        <v>582</v>
      </c>
      <c r="E176" s="4" t="s">
        <v>583</v>
      </c>
      <c r="F176" s="4" t="s">
        <v>14</v>
      </c>
      <c r="G176" s="4" t="s">
        <v>73</v>
      </c>
      <c r="H176" s="4" t="s">
        <v>16</v>
      </c>
      <c r="I176" s="5" t="n">
        <v>34700</v>
      </c>
      <c r="J176" s="4" t="s">
        <v>17</v>
      </c>
    </row>
    <row r="177" customFormat="false" ht="16.5" hidden="false" customHeight="true" outlineLevel="0" collapsed="false">
      <c r="A177" s="2" t="str">
        <f aca="false">HYPERLINK("https://www.fabsurplus.com/sdi_catalog/salesItemDetails.do?id=15066")</f>
        <v>https://www.fabsurplus.com/sdi_catalog/salesItemDetails.do?id=15066</v>
      </c>
      <c r="B177" s="2" t="s">
        <v>585</v>
      </c>
      <c r="C177" s="2" t="s">
        <v>586</v>
      </c>
      <c r="D177" s="2" t="s">
        <v>587</v>
      </c>
      <c r="E177" s="2" t="s">
        <v>588</v>
      </c>
      <c r="F177" s="2" t="s">
        <v>14</v>
      </c>
      <c r="G177" s="2" t="s">
        <v>589</v>
      </c>
      <c r="H177" s="2" t="s">
        <v>16</v>
      </c>
      <c r="I177" s="3" t="n">
        <v>37438</v>
      </c>
      <c r="J177" s="2" t="s">
        <v>17</v>
      </c>
    </row>
    <row r="178" customFormat="false" ht="16.5" hidden="false" customHeight="true" outlineLevel="0" collapsed="false">
      <c r="A178" s="2" t="str">
        <f aca="false">HYPERLINK("https://www.fabsurplus.com/sdi_catalog/salesItemDetails.do?id=87539")</f>
        <v>https://www.fabsurplus.com/sdi_catalog/salesItemDetails.do?id=87539</v>
      </c>
      <c r="B178" s="2" t="s">
        <v>590</v>
      </c>
      <c r="C178" s="2" t="s">
        <v>591</v>
      </c>
      <c r="D178" s="2" t="s">
        <v>592</v>
      </c>
      <c r="E178" s="2" t="s">
        <v>593</v>
      </c>
      <c r="F178" s="2" t="s">
        <v>14</v>
      </c>
      <c r="G178" s="2"/>
      <c r="H178" s="2" t="s">
        <v>35</v>
      </c>
      <c r="I178" s="2"/>
      <c r="J178" s="2" t="s">
        <v>29</v>
      </c>
    </row>
    <row r="179" customFormat="false" ht="16.5" hidden="false" customHeight="true" outlineLevel="0" collapsed="false">
      <c r="A179" s="4" t="str">
        <f aca="false">HYPERLINK("https://www.fabsurplus.com/sdi_catalog/salesItemDetails.do?id=87540")</f>
        <v>https://www.fabsurplus.com/sdi_catalog/salesItemDetails.do?id=87540</v>
      </c>
      <c r="B179" s="4" t="s">
        <v>594</v>
      </c>
      <c r="C179" s="4" t="s">
        <v>591</v>
      </c>
      <c r="D179" s="4" t="s">
        <v>595</v>
      </c>
      <c r="E179" s="4" t="s">
        <v>596</v>
      </c>
      <c r="F179" s="4" t="s">
        <v>14</v>
      </c>
      <c r="G179" s="4"/>
      <c r="H179" s="4"/>
      <c r="I179" s="4"/>
      <c r="J179" s="4" t="s">
        <v>29</v>
      </c>
    </row>
    <row r="180" customFormat="false" ht="16.5" hidden="false" customHeight="true" outlineLevel="0" collapsed="false">
      <c r="A180" s="4" t="str">
        <f aca="false">HYPERLINK("https://www.fabsurplus.com/sdi_catalog/salesItemDetails.do?id=33542")</f>
        <v>https://www.fabsurplus.com/sdi_catalog/salesItemDetails.do?id=33542</v>
      </c>
      <c r="B180" s="4" t="s">
        <v>597</v>
      </c>
      <c r="C180" s="4" t="s">
        <v>598</v>
      </c>
      <c r="D180" s="4" t="s">
        <v>599</v>
      </c>
      <c r="E180" s="4" t="s">
        <v>600</v>
      </c>
      <c r="F180" s="4" t="s">
        <v>14</v>
      </c>
      <c r="G180" s="4" t="s">
        <v>589</v>
      </c>
      <c r="H180" s="4" t="s">
        <v>35</v>
      </c>
      <c r="I180" s="4"/>
      <c r="J180" s="4" t="s">
        <v>601</v>
      </c>
    </row>
    <row r="181" customFormat="false" ht="16.5" hidden="false" customHeight="true" outlineLevel="0" collapsed="false">
      <c r="A181" s="2" t="str">
        <f aca="false">HYPERLINK("https://www.fabsurplus.com/sdi_catalog/salesItemDetails.do?id=61192")</f>
        <v>https://www.fabsurplus.com/sdi_catalog/salesItemDetails.do?id=61192</v>
      </c>
      <c r="B181" s="2" t="s">
        <v>602</v>
      </c>
      <c r="C181" s="2" t="s">
        <v>603</v>
      </c>
      <c r="D181" s="2" t="s">
        <v>604</v>
      </c>
      <c r="E181" s="2" t="s">
        <v>605</v>
      </c>
      <c r="F181" s="2" t="s">
        <v>14</v>
      </c>
      <c r="G181" s="2" t="s">
        <v>81</v>
      </c>
      <c r="H181" s="2"/>
      <c r="I181" s="2"/>
      <c r="J181" s="2" t="s">
        <v>29</v>
      </c>
    </row>
    <row r="182" customFormat="false" ht="16.5" hidden="false" customHeight="true" outlineLevel="0" collapsed="false">
      <c r="A182" s="4" t="str">
        <f aca="false">HYPERLINK("https://www.fabsurplus.com/sdi_catalog/salesItemDetails.do?id=61193")</f>
        <v>https://www.fabsurplus.com/sdi_catalog/salesItemDetails.do?id=61193</v>
      </c>
      <c r="B182" s="4" t="s">
        <v>606</v>
      </c>
      <c r="C182" s="4" t="s">
        <v>603</v>
      </c>
      <c r="D182" s="4" t="s">
        <v>607</v>
      </c>
      <c r="E182" s="4" t="s">
        <v>608</v>
      </c>
      <c r="F182" s="4" t="s">
        <v>14</v>
      </c>
      <c r="G182" s="4" t="s">
        <v>68</v>
      </c>
      <c r="H182" s="4"/>
      <c r="I182" s="4"/>
      <c r="J182" s="4" t="s">
        <v>29</v>
      </c>
    </row>
    <row r="183" customFormat="false" ht="16.5" hidden="false" customHeight="true" outlineLevel="0" collapsed="false">
      <c r="A183" s="2" t="str">
        <f aca="false">HYPERLINK("https://www.fabsurplus.com/sdi_catalog/salesItemDetails.do?id=79571")</f>
        <v>https://www.fabsurplus.com/sdi_catalog/salesItemDetails.do?id=79571</v>
      </c>
      <c r="B183" s="2" t="s">
        <v>609</v>
      </c>
      <c r="C183" s="2" t="s">
        <v>610</v>
      </c>
      <c r="D183" s="2" t="s">
        <v>611</v>
      </c>
      <c r="E183" s="2" t="s">
        <v>612</v>
      </c>
      <c r="F183" s="2" t="s">
        <v>14</v>
      </c>
      <c r="G183" s="2" t="s">
        <v>372</v>
      </c>
      <c r="H183" s="2" t="s">
        <v>35</v>
      </c>
      <c r="I183" s="3" t="n">
        <v>34121</v>
      </c>
      <c r="J183" s="2" t="s">
        <v>17</v>
      </c>
    </row>
    <row r="184" customFormat="false" ht="16.5" hidden="false" customHeight="true" outlineLevel="0" collapsed="false">
      <c r="A184" s="4" t="str">
        <f aca="false">HYPERLINK("https://www.fabsurplus.com/sdi_catalog/salesItemDetails.do?id=79572")</f>
        <v>https://www.fabsurplus.com/sdi_catalog/salesItemDetails.do?id=79572</v>
      </c>
      <c r="B184" s="4" t="s">
        <v>613</v>
      </c>
      <c r="C184" s="4" t="s">
        <v>610</v>
      </c>
      <c r="D184" s="4" t="s">
        <v>611</v>
      </c>
      <c r="E184" s="4" t="s">
        <v>612</v>
      </c>
      <c r="F184" s="4" t="s">
        <v>14</v>
      </c>
      <c r="G184" s="4" t="s">
        <v>372</v>
      </c>
      <c r="H184" s="4" t="s">
        <v>35</v>
      </c>
      <c r="I184" s="5" t="n">
        <v>34121</v>
      </c>
      <c r="J184" s="4" t="s">
        <v>17</v>
      </c>
    </row>
    <row r="185" customFormat="false" ht="16.5" hidden="false" customHeight="true" outlineLevel="0" collapsed="false">
      <c r="A185" s="2" t="str">
        <f aca="false">HYPERLINK("https://www.fabsurplus.com/sdi_catalog/salesItemDetails.do?id=80038")</f>
        <v>https://www.fabsurplus.com/sdi_catalog/salesItemDetails.do?id=80038</v>
      </c>
      <c r="B185" s="2" t="s">
        <v>614</v>
      </c>
      <c r="C185" s="2" t="s">
        <v>615</v>
      </c>
      <c r="D185" s="2" t="s">
        <v>616</v>
      </c>
      <c r="E185" s="2" t="s">
        <v>617</v>
      </c>
      <c r="F185" s="2" t="s">
        <v>14</v>
      </c>
      <c r="G185" s="2"/>
      <c r="H185" s="2" t="s">
        <v>35</v>
      </c>
      <c r="I185" s="3" t="n">
        <v>37073</v>
      </c>
      <c r="J185" s="2" t="s">
        <v>618</v>
      </c>
    </row>
    <row r="186" customFormat="false" ht="16.5" hidden="false" customHeight="true" outlineLevel="0" collapsed="false">
      <c r="A186" s="2" t="str">
        <f aca="false">HYPERLINK("https://www.fabsurplus.com/sdi_catalog/salesItemDetails.do?id=81917")</f>
        <v>https://www.fabsurplus.com/sdi_catalog/salesItemDetails.do?id=81917</v>
      </c>
      <c r="B186" s="2" t="s">
        <v>619</v>
      </c>
      <c r="C186" s="2" t="s">
        <v>620</v>
      </c>
      <c r="D186" s="2" t="s">
        <v>621</v>
      </c>
      <c r="E186" s="2" t="s">
        <v>622</v>
      </c>
      <c r="F186" s="2" t="s">
        <v>14</v>
      </c>
      <c r="G186" s="2" t="s">
        <v>146</v>
      </c>
      <c r="H186" s="2" t="s">
        <v>35</v>
      </c>
      <c r="I186" s="3" t="n">
        <v>37408</v>
      </c>
      <c r="J186" s="2" t="s">
        <v>29</v>
      </c>
    </row>
    <row r="187" customFormat="false" ht="16.5" hidden="false" customHeight="true" outlineLevel="0" collapsed="false">
      <c r="A187" s="2" t="str">
        <f aca="false">HYPERLINK("https://www.fabsurplus.com/sdi_catalog/salesItemDetails.do?id=99419")</f>
        <v>https://www.fabsurplus.com/sdi_catalog/salesItemDetails.do?id=99419</v>
      </c>
      <c r="B187" s="2" t="s">
        <v>623</v>
      </c>
      <c r="C187" s="2" t="s">
        <v>620</v>
      </c>
      <c r="D187" s="2" t="s">
        <v>624</v>
      </c>
      <c r="E187" s="2" t="s">
        <v>625</v>
      </c>
      <c r="F187" s="2" t="s">
        <v>14</v>
      </c>
      <c r="G187" s="2"/>
      <c r="H187" s="2" t="s">
        <v>35</v>
      </c>
      <c r="I187" s="2"/>
      <c r="J187" s="2" t="s">
        <v>29</v>
      </c>
    </row>
    <row r="188" customFormat="false" ht="16.5" hidden="false" customHeight="true" outlineLevel="0" collapsed="false">
      <c r="A188" s="4" t="str">
        <f aca="false">HYPERLINK("https://www.fabsurplus.com/sdi_catalog/salesItemDetails.do?id=99420")</f>
        <v>https://www.fabsurplus.com/sdi_catalog/salesItemDetails.do?id=99420</v>
      </c>
      <c r="B188" s="4" t="s">
        <v>626</v>
      </c>
      <c r="C188" s="4" t="s">
        <v>620</v>
      </c>
      <c r="D188" s="4" t="s">
        <v>627</v>
      </c>
      <c r="E188" s="4" t="s">
        <v>625</v>
      </c>
      <c r="F188" s="4" t="s">
        <v>14</v>
      </c>
      <c r="G188" s="4" t="s">
        <v>628</v>
      </c>
      <c r="H188" s="4" t="s">
        <v>35</v>
      </c>
      <c r="I188" s="4"/>
      <c r="J188" s="4" t="s">
        <v>29</v>
      </c>
    </row>
    <row r="189" customFormat="false" ht="16.5" hidden="false" customHeight="true" outlineLevel="0" collapsed="false">
      <c r="A189" s="4" t="str">
        <f aca="false">HYPERLINK("https://www.fabsurplus.com/sdi_catalog/salesItemDetails.do?id=4007")</f>
        <v>https://www.fabsurplus.com/sdi_catalog/salesItemDetails.do?id=4007</v>
      </c>
      <c r="B189" s="4" t="s">
        <v>629</v>
      </c>
      <c r="C189" s="4" t="s">
        <v>630</v>
      </c>
      <c r="D189" s="4" t="s">
        <v>631</v>
      </c>
      <c r="E189" s="4" t="s">
        <v>632</v>
      </c>
      <c r="F189" s="4" t="s">
        <v>14</v>
      </c>
      <c r="G189" s="4" t="s">
        <v>81</v>
      </c>
      <c r="H189" s="4" t="s">
        <v>16</v>
      </c>
      <c r="I189" s="5" t="n">
        <v>34851</v>
      </c>
      <c r="J189" s="4" t="s">
        <v>633</v>
      </c>
    </row>
    <row r="190" customFormat="false" ht="16.5" hidden="false" customHeight="true" outlineLevel="0" collapsed="false">
      <c r="A190" s="4" t="str">
        <f aca="false">HYPERLINK("https://www.fabsurplus.com/sdi_catalog/salesItemDetails.do?id=87541")</f>
        <v>https://www.fabsurplus.com/sdi_catalog/salesItemDetails.do?id=87541</v>
      </c>
      <c r="B190" s="4" t="s">
        <v>634</v>
      </c>
      <c r="C190" s="4" t="s">
        <v>635</v>
      </c>
      <c r="D190" s="4" t="s">
        <v>636</v>
      </c>
      <c r="E190" s="4" t="s">
        <v>637</v>
      </c>
      <c r="F190" s="4" t="s">
        <v>14</v>
      </c>
      <c r="G190" s="4"/>
      <c r="H190" s="4" t="s">
        <v>16</v>
      </c>
      <c r="I190" s="4"/>
      <c r="J190" s="4" t="s">
        <v>29</v>
      </c>
    </row>
    <row r="191" customFormat="false" ht="16.5" hidden="false" customHeight="true" outlineLevel="0" collapsed="false">
      <c r="A191" s="2" t="str">
        <f aca="false">HYPERLINK("https://www.fabsurplus.com/sdi_catalog/salesItemDetails.do?id=71902")</f>
        <v>https://www.fabsurplus.com/sdi_catalog/salesItemDetails.do?id=71902</v>
      </c>
      <c r="B191" s="2" t="s">
        <v>638</v>
      </c>
      <c r="C191" s="2" t="s">
        <v>639</v>
      </c>
      <c r="D191" s="2" t="s">
        <v>640</v>
      </c>
      <c r="E191" s="2" t="s">
        <v>641</v>
      </c>
      <c r="F191" s="2" t="s">
        <v>14</v>
      </c>
      <c r="G191" s="2" t="s">
        <v>642</v>
      </c>
      <c r="H191" s="2" t="s">
        <v>35</v>
      </c>
      <c r="I191" s="3" t="n">
        <v>36678</v>
      </c>
      <c r="J191" s="2" t="s">
        <v>17</v>
      </c>
    </row>
    <row r="192" customFormat="false" ht="16.5" hidden="false" customHeight="true" outlineLevel="0" collapsed="false">
      <c r="A192" s="4" t="str">
        <f aca="false">HYPERLINK("https://www.fabsurplus.com/sdi_catalog/salesItemDetails.do?id=35585")</f>
        <v>https://www.fabsurplus.com/sdi_catalog/salesItemDetails.do?id=35585</v>
      </c>
      <c r="B192" s="4" t="s">
        <v>643</v>
      </c>
      <c r="C192" s="4" t="s">
        <v>644</v>
      </c>
      <c r="D192" s="4" t="s">
        <v>645</v>
      </c>
      <c r="E192" s="4" t="s">
        <v>646</v>
      </c>
      <c r="F192" s="4" t="s">
        <v>14</v>
      </c>
      <c r="G192" s="4" t="s">
        <v>251</v>
      </c>
      <c r="H192" s="4" t="s">
        <v>35</v>
      </c>
      <c r="I192" s="5" t="n">
        <v>35947</v>
      </c>
      <c r="J192" s="4" t="s">
        <v>29</v>
      </c>
    </row>
    <row r="193" customFormat="false" ht="16.5" hidden="false" customHeight="true" outlineLevel="0" collapsed="false">
      <c r="A193" s="2" t="str">
        <f aca="false">HYPERLINK("https://www.fabsurplus.com/sdi_catalog/salesItemDetails.do?id=55860")</f>
        <v>https://www.fabsurplus.com/sdi_catalog/salesItemDetails.do?id=55860</v>
      </c>
      <c r="B193" s="2" t="s">
        <v>647</v>
      </c>
      <c r="C193" s="2" t="s">
        <v>648</v>
      </c>
      <c r="D193" s="2" t="s">
        <v>649</v>
      </c>
      <c r="E193" s="2" t="s">
        <v>650</v>
      </c>
      <c r="F193" s="2" t="s">
        <v>14</v>
      </c>
      <c r="G193" s="2" t="s">
        <v>49</v>
      </c>
      <c r="H193" s="2" t="s">
        <v>35</v>
      </c>
      <c r="I193" s="2"/>
      <c r="J193" s="2" t="s">
        <v>29</v>
      </c>
    </row>
    <row r="194" customFormat="false" ht="16.5" hidden="false" customHeight="true" outlineLevel="0" collapsed="false">
      <c r="A194" s="4" t="str">
        <f aca="false">HYPERLINK("https://www.fabsurplus.com/sdi_catalog/salesItemDetails.do?id=33829")</f>
        <v>https://www.fabsurplus.com/sdi_catalog/salesItemDetails.do?id=33829</v>
      </c>
      <c r="B194" s="4" t="s">
        <v>651</v>
      </c>
      <c r="C194" s="4" t="s">
        <v>652</v>
      </c>
      <c r="D194" s="4" t="s">
        <v>653</v>
      </c>
      <c r="E194" s="4" t="s">
        <v>654</v>
      </c>
      <c r="F194" s="4" t="s">
        <v>14</v>
      </c>
      <c r="G194" s="4" t="s">
        <v>655</v>
      </c>
      <c r="H194" s="4" t="s">
        <v>35</v>
      </c>
      <c r="I194" s="4"/>
      <c r="J194" s="4" t="s">
        <v>29</v>
      </c>
    </row>
    <row r="195" customFormat="false" ht="16.5" hidden="false" customHeight="true" outlineLevel="0" collapsed="false">
      <c r="A195" s="4" t="str">
        <f aca="false">HYPERLINK("https://www.fabsurplus.com/sdi_catalog/salesItemDetails.do?id=72156")</f>
        <v>https://www.fabsurplus.com/sdi_catalog/salesItemDetails.do?id=72156</v>
      </c>
      <c r="B195" s="4" t="s">
        <v>656</v>
      </c>
      <c r="C195" s="4" t="s">
        <v>657</v>
      </c>
      <c r="D195" s="4" t="s">
        <v>658</v>
      </c>
      <c r="E195" s="4" t="s">
        <v>659</v>
      </c>
      <c r="F195" s="4" t="s">
        <v>14</v>
      </c>
      <c r="G195" s="4" t="s">
        <v>40</v>
      </c>
      <c r="H195" s="4" t="s">
        <v>660</v>
      </c>
      <c r="I195" s="5" t="n">
        <v>39052</v>
      </c>
      <c r="J195" s="4" t="s">
        <v>661</v>
      </c>
    </row>
    <row r="196" customFormat="false" ht="16.5" hidden="false" customHeight="true" outlineLevel="0" collapsed="false">
      <c r="A196" s="2" t="str">
        <f aca="false">HYPERLINK("https://www.fabsurplus.com/sdi_catalog/salesItemDetails.do?id=10019")</f>
        <v>https://www.fabsurplus.com/sdi_catalog/salesItemDetails.do?id=10019</v>
      </c>
      <c r="B196" s="2" t="s">
        <v>662</v>
      </c>
      <c r="C196" s="2" t="s">
        <v>663</v>
      </c>
      <c r="D196" s="2" t="s">
        <v>664</v>
      </c>
      <c r="E196" s="2" t="s">
        <v>665</v>
      </c>
      <c r="F196" s="2" t="s">
        <v>14</v>
      </c>
      <c r="G196" s="2" t="s">
        <v>81</v>
      </c>
      <c r="H196" s="2" t="s">
        <v>35</v>
      </c>
      <c r="I196" s="2"/>
      <c r="J196" s="2" t="s">
        <v>29</v>
      </c>
    </row>
    <row r="197" customFormat="false" ht="16.5" hidden="false" customHeight="true" outlineLevel="0" collapsed="false">
      <c r="A197" s="2" t="str">
        <f aca="false">HYPERLINK("https://www.fabsurplus.com/sdi_catalog/salesItemDetails.do?id=99327")</f>
        <v>https://www.fabsurplus.com/sdi_catalog/salesItemDetails.do?id=99327</v>
      </c>
      <c r="B197" s="2" t="s">
        <v>666</v>
      </c>
      <c r="C197" s="2" t="s">
        <v>667</v>
      </c>
      <c r="D197" s="2" t="s">
        <v>668</v>
      </c>
      <c r="E197" s="2" t="s">
        <v>669</v>
      </c>
      <c r="F197" s="2" t="s">
        <v>14</v>
      </c>
      <c r="G197" s="2" t="s">
        <v>265</v>
      </c>
      <c r="H197" s="2" t="s">
        <v>308</v>
      </c>
      <c r="I197" s="3" t="n">
        <v>41061</v>
      </c>
      <c r="J197" s="2" t="s">
        <v>127</v>
      </c>
    </row>
    <row r="198" customFormat="false" ht="16.5" hidden="false" customHeight="true" outlineLevel="0" collapsed="false">
      <c r="A198" s="4" t="str">
        <f aca="false">HYPERLINK("https://www.fabsurplus.com/sdi_catalog/salesItemDetails.do?id=94396")</f>
        <v>https://www.fabsurplus.com/sdi_catalog/salesItemDetails.do?id=94396</v>
      </c>
      <c r="B198" s="4" t="s">
        <v>670</v>
      </c>
      <c r="C198" s="4" t="s">
        <v>667</v>
      </c>
      <c r="D198" s="4" t="s">
        <v>671</v>
      </c>
      <c r="E198" s="4" t="s">
        <v>672</v>
      </c>
      <c r="F198" s="4" t="s">
        <v>14</v>
      </c>
      <c r="G198" s="4" t="s">
        <v>673</v>
      </c>
      <c r="H198" s="4"/>
      <c r="I198" s="5" t="n">
        <v>33390</v>
      </c>
      <c r="J198" s="4" t="s">
        <v>127</v>
      </c>
    </row>
    <row r="199" customFormat="false" ht="16.5" hidden="false" customHeight="true" outlineLevel="0" collapsed="false">
      <c r="A199" s="4" t="str">
        <f aca="false">HYPERLINK("https://www.fabsurplus.com/sdi_catalog/salesItemDetails.do?id=99328")</f>
        <v>https://www.fabsurplus.com/sdi_catalog/salesItemDetails.do?id=99328</v>
      </c>
      <c r="B199" s="4" t="s">
        <v>674</v>
      </c>
      <c r="C199" s="4" t="s">
        <v>667</v>
      </c>
      <c r="D199" s="4" t="s">
        <v>675</v>
      </c>
      <c r="E199" s="4" t="s">
        <v>669</v>
      </c>
      <c r="F199" s="4" t="s">
        <v>14</v>
      </c>
      <c r="G199" s="4"/>
      <c r="H199" s="4"/>
      <c r="I199" s="5" t="n">
        <v>36678</v>
      </c>
      <c r="J199" s="4" t="s">
        <v>127</v>
      </c>
    </row>
    <row r="200" customFormat="false" ht="16.5" hidden="false" customHeight="true" outlineLevel="0" collapsed="false">
      <c r="A200" s="2" t="str">
        <f aca="false">HYPERLINK("https://www.fabsurplus.com/sdi_catalog/salesItemDetails.do?id=99329")</f>
        <v>https://www.fabsurplus.com/sdi_catalog/salesItemDetails.do?id=99329</v>
      </c>
      <c r="B200" s="2" t="s">
        <v>676</v>
      </c>
      <c r="C200" s="2" t="s">
        <v>667</v>
      </c>
      <c r="D200" s="2" t="s">
        <v>675</v>
      </c>
      <c r="E200" s="2" t="s">
        <v>669</v>
      </c>
      <c r="F200" s="2" t="s">
        <v>14</v>
      </c>
      <c r="G200" s="2"/>
      <c r="H200" s="2"/>
      <c r="I200" s="3" t="n">
        <v>38139</v>
      </c>
      <c r="J200" s="2" t="s">
        <v>127</v>
      </c>
    </row>
    <row r="201" customFormat="false" ht="16.5" hidden="false" customHeight="true" outlineLevel="0" collapsed="false">
      <c r="A201" s="4" t="str">
        <f aca="false">HYPERLINK("https://www.fabsurplus.com/sdi_catalog/salesItemDetails.do?id=93583")</f>
        <v>https://www.fabsurplus.com/sdi_catalog/salesItemDetails.do?id=93583</v>
      </c>
      <c r="B201" s="4" t="s">
        <v>677</v>
      </c>
      <c r="C201" s="4" t="s">
        <v>678</v>
      </c>
      <c r="D201" s="4" t="s">
        <v>679</v>
      </c>
      <c r="E201" s="4" t="s">
        <v>680</v>
      </c>
      <c r="F201" s="4" t="s">
        <v>14</v>
      </c>
      <c r="G201" s="4" t="s">
        <v>159</v>
      </c>
      <c r="H201" s="4" t="s">
        <v>16</v>
      </c>
      <c r="I201" s="5" t="n">
        <v>37408</v>
      </c>
      <c r="J201" s="4" t="s">
        <v>127</v>
      </c>
    </row>
    <row r="202" customFormat="false" ht="16.5" hidden="false" customHeight="true" outlineLevel="0" collapsed="false">
      <c r="A202" s="4" t="str">
        <f aca="false">HYPERLINK("https://www.fabsurplus.com/sdi_catalog/salesItemDetails.do?id=99330")</f>
        <v>https://www.fabsurplus.com/sdi_catalog/salesItemDetails.do?id=99330</v>
      </c>
      <c r="B202" s="4" t="s">
        <v>681</v>
      </c>
      <c r="C202" s="4" t="s">
        <v>682</v>
      </c>
      <c r="D202" s="4" t="s">
        <v>683</v>
      </c>
      <c r="E202" s="4" t="s">
        <v>684</v>
      </c>
      <c r="F202" s="4" t="s">
        <v>14</v>
      </c>
      <c r="G202" s="4" t="s">
        <v>279</v>
      </c>
      <c r="H202" s="4" t="s">
        <v>35</v>
      </c>
      <c r="I202" s="5" t="n">
        <v>41791</v>
      </c>
      <c r="J202" s="4" t="s">
        <v>127</v>
      </c>
    </row>
    <row r="203" customFormat="false" ht="16.5" hidden="false" customHeight="true" outlineLevel="0" collapsed="false">
      <c r="A203" s="2" t="str">
        <f aca="false">HYPERLINK("https://www.fabsurplus.com/sdi_catalog/salesItemDetails.do?id=77665")</f>
        <v>https://www.fabsurplus.com/sdi_catalog/salesItemDetails.do?id=77665</v>
      </c>
      <c r="B203" s="2" t="s">
        <v>685</v>
      </c>
      <c r="C203" s="2" t="s">
        <v>686</v>
      </c>
      <c r="D203" s="2" t="s">
        <v>687</v>
      </c>
      <c r="E203" s="2" t="s">
        <v>688</v>
      </c>
      <c r="F203" s="2" t="s">
        <v>14</v>
      </c>
      <c r="G203" s="2" t="s">
        <v>689</v>
      </c>
      <c r="H203" s="2" t="s">
        <v>16</v>
      </c>
      <c r="I203" s="3" t="n">
        <v>37135</v>
      </c>
      <c r="J203" s="2" t="s">
        <v>232</v>
      </c>
    </row>
    <row r="204" customFormat="false" ht="16.5" hidden="false" customHeight="true" outlineLevel="0" collapsed="false">
      <c r="A204" s="4" t="str">
        <f aca="false">HYPERLINK("https://www.fabsurplus.com/sdi_catalog/salesItemDetails.do?id=33654")</f>
        <v>https://www.fabsurplus.com/sdi_catalog/salesItemDetails.do?id=33654</v>
      </c>
      <c r="B204" s="4" t="s">
        <v>690</v>
      </c>
      <c r="C204" s="4" t="s">
        <v>691</v>
      </c>
      <c r="D204" s="4" t="s">
        <v>692</v>
      </c>
      <c r="E204" s="4" t="s">
        <v>693</v>
      </c>
      <c r="F204" s="4" t="s">
        <v>14</v>
      </c>
      <c r="G204" s="4"/>
      <c r="H204" s="4"/>
      <c r="I204" s="4"/>
      <c r="J204" s="4" t="s">
        <v>29</v>
      </c>
    </row>
    <row r="205" customFormat="false" ht="16.5" hidden="false" customHeight="true" outlineLevel="0" collapsed="false">
      <c r="A205" s="4" t="str">
        <f aca="false">HYPERLINK("https://www.fabsurplus.com/sdi_catalog/salesItemDetails.do?id=64780")</f>
        <v>https://www.fabsurplus.com/sdi_catalog/salesItemDetails.do?id=64780</v>
      </c>
      <c r="B205" s="4" t="s">
        <v>694</v>
      </c>
      <c r="C205" s="4" t="s">
        <v>691</v>
      </c>
      <c r="D205" s="4" t="s">
        <v>692</v>
      </c>
      <c r="E205" s="4" t="s">
        <v>695</v>
      </c>
      <c r="F205" s="4" t="s">
        <v>14</v>
      </c>
      <c r="G205" s="4"/>
      <c r="H205" s="4"/>
      <c r="I205" s="4"/>
      <c r="J205" s="4" t="s">
        <v>29</v>
      </c>
    </row>
    <row r="206" customFormat="false" ht="16.5" hidden="false" customHeight="true" outlineLevel="0" collapsed="false">
      <c r="A206" s="2" t="str">
        <f aca="false">HYPERLINK("https://www.fabsurplus.com/sdi_catalog/salesItemDetails.do?id=87600")</f>
        <v>https://www.fabsurplus.com/sdi_catalog/salesItemDetails.do?id=87600</v>
      </c>
      <c r="B206" s="2" t="s">
        <v>696</v>
      </c>
      <c r="C206" s="2" t="s">
        <v>691</v>
      </c>
      <c r="D206" s="2" t="s">
        <v>697</v>
      </c>
      <c r="E206" s="2" t="s">
        <v>698</v>
      </c>
      <c r="F206" s="2" t="s">
        <v>14</v>
      </c>
      <c r="G206" s="2"/>
      <c r="H206" s="2"/>
      <c r="I206" s="2"/>
      <c r="J206" s="2" t="s">
        <v>29</v>
      </c>
    </row>
    <row r="207" customFormat="false" ht="16.5" hidden="false" customHeight="true" outlineLevel="0" collapsed="false">
      <c r="A207" s="2" t="str">
        <f aca="false">HYPERLINK("https://www.fabsurplus.com/sdi_catalog/salesItemDetails.do?id=94398")</f>
        <v>https://www.fabsurplus.com/sdi_catalog/salesItemDetails.do?id=94398</v>
      </c>
      <c r="B207" s="2" t="s">
        <v>699</v>
      </c>
      <c r="C207" s="2" t="s">
        <v>700</v>
      </c>
      <c r="D207" s="2" t="s">
        <v>701</v>
      </c>
      <c r="E207" s="2" t="s">
        <v>702</v>
      </c>
      <c r="F207" s="2" t="s">
        <v>14</v>
      </c>
      <c r="G207" s="2" t="s">
        <v>703</v>
      </c>
      <c r="H207" s="2" t="s">
        <v>35</v>
      </c>
      <c r="I207" s="3" t="n">
        <v>41426</v>
      </c>
      <c r="J207" s="2" t="s">
        <v>127</v>
      </c>
    </row>
    <row r="208" customFormat="false" ht="16.5" hidden="false" customHeight="true" outlineLevel="0" collapsed="false">
      <c r="A208" s="4" t="str">
        <f aca="false">HYPERLINK("https://www.fabsurplus.com/sdi_catalog/salesItemDetails.do?id=99386")</f>
        <v>https://www.fabsurplus.com/sdi_catalog/salesItemDetails.do?id=99386</v>
      </c>
      <c r="B208" s="4" t="s">
        <v>704</v>
      </c>
      <c r="C208" s="4" t="s">
        <v>705</v>
      </c>
      <c r="D208" s="4" t="s">
        <v>706</v>
      </c>
      <c r="E208" s="4" t="s">
        <v>48</v>
      </c>
      <c r="F208" s="4" t="s">
        <v>14</v>
      </c>
      <c r="G208" s="4" t="s">
        <v>49</v>
      </c>
      <c r="H208" s="4"/>
      <c r="I208" s="4"/>
      <c r="J208" s="4" t="s">
        <v>17</v>
      </c>
    </row>
    <row r="209" customFormat="false" ht="16.5" hidden="false" customHeight="true" outlineLevel="0" collapsed="false">
      <c r="A209" s="2" t="str">
        <f aca="false">HYPERLINK("https://www.fabsurplus.com/sdi_catalog/salesItemDetails.do?id=99383")</f>
        <v>https://www.fabsurplus.com/sdi_catalog/salesItemDetails.do?id=99383</v>
      </c>
      <c r="B209" s="2" t="s">
        <v>707</v>
      </c>
      <c r="C209" s="2" t="s">
        <v>705</v>
      </c>
      <c r="D209" s="2" t="s">
        <v>708</v>
      </c>
      <c r="E209" s="2" t="s">
        <v>48</v>
      </c>
      <c r="F209" s="2" t="s">
        <v>14</v>
      </c>
      <c r="G209" s="2" t="s">
        <v>49</v>
      </c>
      <c r="H209" s="2"/>
      <c r="I209" s="2"/>
      <c r="J209" s="2" t="s">
        <v>17</v>
      </c>
    </row>
    <row r="210" customFormat="false" ht="16.5" hidden="false" customHeight="true" outlineLevel="0" collapsed="false">
      <c r="A210" s="4" t="str">
        <f aca="false">HYPERLINK("https://www.fabsurplus.com/sdi_catalog/salesItemDetails.do?id=99384")</f>
        <v>https://www.fabsurplus.com/sdi_catalog/salesItemDetails.do?id=99384</v>
      </c>
      <c r="B210" s="4" t="s">
        <v>709</v>
      </c>
      <c r="C210" s="4" t="s">
        <v>705</v>
      </c>
      <c r="D210" s="4" t="s">
        <v>708</v>
      </c>
      <c r="E210" s="4" t="s">
        <v>48</v>
      </c>
      <c r="F210" s="4" t="s">
        <v>14</v>
      </c>
      <c r="G210" s="4" t="s">
        <v>49</v>
      </c>
      <c r="H210" s="4"/>
      <c r="I210" s="4"/>
      <c r="J210" s="4" t="s">
        <v>17</v>
      </c>
    </row>
    <row r="211" customFormat="false" ht="16.5" hidden="false" customHeight="true" outlineLevel="0" collapsed="false">
      <c r="A211" s="2" t="str">
        <f aca="false">HYPERLINK("https://www.fabsurplus.com/sdi_catalog/salesItemDetails.do?id=99385")</f>
        <v>https://www.fabsurplus.com/sdi_catalog/salesItemDetails.do?id=99385</v>
      </c>
      <c r="B211" s="2" t="s">
        <v>710</v>
      </c>
      <c r="C211" s="2" t="s">
        <v>705</v>
      </c>
      <c r="D211" s="2" t="s">
        <v>708</v>
      </c>
      <c r="E211" s="2" t="s">
        <v>48</v>
      </c>
      <c r="F211" s="2" t="s">
        <v>14</v>
      </c>
      <c r="G211" s="2" t="s">
        <v>49</v>
      </c>
      <c r="H211" s="2"/>
      <c r="I211" s="2"/>
      <c r="J211" s="2" t="s">
        <v>17</v>
      </c>
    </row>
    <row r="212" customFormat="false" ht="16.5" hidden="false" customHeight="true" outlineLevel="0" collapsed="false">
      <c r="A212" s="2" t="str">
        <f aca="false">HYPERLINK("https://www.fabsurplus.com/sdi_catalog/salesItemDetails.do?id=99381")</f>
        <v>https://www.fabsurplus.com/sdi_catalog/salesItemDetails.do?id=99381</v>
      </c>
      <c r="B212" s="2" t="s">
        <v>711</v>
      </c>
      <c r="C212" s="2" t="s">
        <v>712</v>
      </c>
      <c r="D212" s="2" t="s">
        <v>713</v>
      </c>
      <c r="E212" s="2" t="s">
        <v>48</v>
      </c>
      <c r="F212" s="2" t="s">
        <v>14</v>
      </c>
      <c r="G212" s="2" t="s">
        <v>49</v>
      </c>
      <c r="H212" s="2"/>
      <c r="I212" s="2"/>
      <c r="J212" s="2" t="s">
        <v>17</v>
      </c>
    </row>
    <row r="213" customFormat="false" ht="16.5" hidden="false" customHeight="true" outlineLevel="0" collapsed="false">
      <c r="A213" s="4" t="str">
        <f aca="false">HYPERLINK("https://www.fabsurplus.com/sdi_catalog/salesItemDetails.do?id=99382")</f>
        <v>https://www.fabsurplus.com/sdi_catalog/salesItemDetails.do?id=99382</v>
      </c>
      <c r="B213" s="4" t="s">
        <v>714</v>
      </c>
      <c r="C213" s="4" t="s">
        <v>712</v>
      </c>
      <c r="D213" s="4" t="s">
        <v>708</v>
      </c>
      <c r="E213" s="4" t="s">
        <v>48</v>
      </c>
      <c r="F213" s="4" t="s">
        <v>14</v>
      </c>
      <c r="G213" s="4" t="s">
        <v>49</v>
      </c>
      <c r="H213" s="4"/>
      <c r="I213" s="4"/>
      <c r="J213" s="4" t="s">
        <v>17</v>
      </c>
    </row>
    <row r="214" customFormat="false" ht="16.5" hidden="false" customHeight="true" outlineLevel="0" collapsed="false">
      <c r="A214" s="2" t="str">
        <f aca="false">HYPERLINK("https://www.fabsurplus.com/sdi_catalog/salesItemDetails.do?id=91860")</f>
        <v>https://www.fabsurplus.com/sdi_catalog/salesItemDetails.do?id=91860</v>
      </c>
      <c r="B214" s="2" t="s">
        <v>715</v>
      </c>
      <c r="C214" s="2" t="s">
        <v>716</v>
      </c>
      <c r="D214" s="2" t="s">
        <v>717</v>
      </c>
      <c r="E214" s="2" t="s">
        <v>718</v>
      </c>
      <c r="F214" s="2" t="s">
        <v>14</v>
      </c>
      <c r="G214" s="2" t="s">
        <v>246</v>
      </c>
      <c r="H214" s="2" t="s">
        <v>16</v>
      </c>
      <c r="I214" s="3" t="n">
        <v>34121</v>
      </c>
      <c r="J214" s="2" t="s">
        <v>29</v>
      </c>
    </row>
    <row r="215" customFormat="false" ht="16.5" hidden="false" customHeight="true" outlineLevel="0" collapsed="false">
      <c r="A215" s="4" t="str">
        <f aca="false">HYPERLINK("https://www.fabsurplus.com/sdi_catalog/salesItemDetails.do?id=99396")</f>
        <v>https://www.fabsurplus.com/sdi_catalog/salesItemDetails.do?id=99396</v>
      </c>
      <c r="B215" s="4" t="s">
        <v>719</v>
      </c>
      <c r="C215" s="4" t="s">
        <v>720</v>
      </c>
      <c r="D215" s="4" t="s">
        <v>721</v>
      </c>
      <c r="E215" s="4" t="s">
        <v>722</v>
      </c>
      <c r="F215" s="4" t="s">
        <v>14</v>
      </c>
      <c r="G215" s="4" t="s">
        <v>15</v>
      </c>
      <c r="H215" s="4" t="s">
        <v>16</v>
      </c>
      <c r="I215" s="4"/>
      <c r="J215" s="4" t="s">
        <v>256</v>
      </c>
    </row>
    <row r="216" customFormat="false" ht="16.5" hidden="false" customHeight="true" outlineLevel="0" collapsed="false">
      <c r="A216" s="2" t="str">
        <f aca="false">HYPERLINK("https://www.fabsurplus.com/sdi_catalog/salesItemDetails.do?id=99423")</f>
        <v>https://www.fabsurplus.com/sdi_catalog/salesItemDetails.do?id=99423</v>
      </c>
      <c r="B216" s="2" t="s">
        <v>723</v>
      </c>
      <c r="C216" s="2" t="s">
        <v>720</v>
      </c>
      <c r="D216" s="2" t="s">
        <v>724</v>
      </c>
      <c r="E216" s="2" t="s">
        <v>725</v>
      </c>
      <c r="F216" s="2" t="s">
        <v>14</v>
      </c>
      <c r="G216" s="2" t="s">
        <v>81</v>
      </c>
      <c r="H216" s="2" t="s">
        <v>35</v>
      </c>
      <c r="I216" s="2"/>
      <c r="J216" s="2" t="s">
        <v>29</v>
      </c>
    </row>
    <row r="217" customFormat="false" ht="16.5" hidden="false" customHeight="true" outlineLevel="0" collapsed="false">
      <c r="A217" s="4" t="str">
        <f aca="false">HYPERLINK("https://www.fabsurplus.com/sdi_catalog/salesItemDetails.do?id=99424")</f>
        <v>https://www.fabsurplus.com/sdi_catalog/salesItemDetails.do?id=99424</v>
      </c>
      <c r="B217" s="4" t="s">
        <v>726</v>
      </c>
      <c r="C217" s="4" t="s">
        <v>720</v>
      </c>
      <c r="D217" s="4" t="s">
        <v>727</v>
      </c>
      <c r="E217" s="4" t="s">
        <v>728</v>
      </c>
      <c r="F217" s="4" t="s">
        <v>14</v>
      </c>
      <c r="G217" s="4" t="s">
        <v>81</v>
      </c>
      <c r="H217" s="4" t="s">
        <v>35</v>
      </c>
      <c r="I217" s="4"/>
      <c r="J217" s="4" t="s">
        <v>29</v>
      </c>
    </row>
    <row r="218" customFormat="false" ht="16.5" hidden="false" customHeight="true" outlineLevel="0" collapsed="false">
      <c r="A218" s="4" t="str">
        <f aca="false">HYPERLINK("https://www.fabsurplus.com/sdi_catalog/salesItemDetails.do?id=91863")</f>
        <v>https://www.fabsurplus.com/sdi_catalog/salesItemDetails.do?id=91863</v>
      </c>
      <c r="B218" s="4" t="s">
        <v>729</v>
      </c>
      <c r="C218" s="4" t="s">
        <v>730</v>
      </c>
      <c r="D218" s="4" t="s">
        <v>727</v>
      </c>
      <c r="E218" s="4" t="s">
        <v>731</v>
      </c>
      <c r="F218" s="4" t="s">
        <v>14</v>
      </c>
      <c r="G218" s="4" t="s">
        <v>57</v>
      </c>
      <c r="H218" s="4" t="s">
        <v>35</v>
      </c>
      <c r="I218" s="4"/>
      <c r="J218" s="4" t="s">
        <v>29</v>
      </c>
    </row>
    <row r="219" customFormat="false" ht="16.5" hidden="false" customHeight="true" outlineLevel="0" collapsed="false">
      <c r="A219" s="2" t="str">
        <f aca="false">HYPERLINK("https://www.fabsurplus.com/sdi_catalog/salesItemDetails.do?id=91864")</f>
        <v>https://www.fabsurplus.com/sdi_catalog/salesItemDetails.do?id=91864</v>
      </c>
      <c r="B219" s="2" t="s">
        <v>732</v>
      </c>
      <c r="C219" s="2" t="s">
        <v>730</v>
      </c>
      <c r="D219" s="2" t="s">
        <v>733</v>
      </c>
      <c r="E219" s="2" t="s">
        <v>734</v>
      </c>
      <c r="F219" s="2" t="s">
        <v>14</v>
      </c>
      <c r="G219" s="2" t="s">
        <v>15</v>
      </c>
      <c r="H219" s="2" t="s">
        <v>105</v>
      </c>
      <c r="I219" s="2"/>
      <c r="J219" s="2" t="s">
        <v>29</v>
      </c>
    </row>
    <row r="220" customFormat="false" ht="16.5" hidden="false" customHeight="true" outlineLevel="0" collapsed="false">
      <c r="A220" s="2" t="str">
        <f aca="false">HYPERLINK("https://www.fabsurplus.com/sdi_catalog/salesItemDetails.do?id=33708")</f>
        <v>https://www.fabsurplus.com/sdi_catalog/salesItemDetails.do?id=33708</v>
      </c>
      <c r="B220" s="2" t="s">
        <v>735</v>
      </c>
      <c r="C220" s="2" t="s">
        <v>730</v>
      </c>
      <c r="D220" s="2" t="s">
        <v>736</v>
      </c>
      <c r="E220" s="2" t="s">
        <v>728</v>
      </c>
      <c r="F220" s="2" t="s">
        <v>14</v>
      </c>
      <c r="G220" s="2" t="s">
        <v>15</v>
      </c>
      <c r="H220" s="2" t="s">
        <v>35</v>
      </c>
      <c r="I220" s="2"/>
      <c r="J220" s="2" t="s">
        <v>29</v>
      </c>
    </row>
    <row r="221" customFormat="false" ht="16.5" hidden="false" customHeight="true" outlineLevel="0" collapsed="false">
      <c r="A221" s="2" t="str">
        <f aca="false">HYPERLINK("https://www.fabsurplus.com/sdi_catalog/salesItemDetails.do?id=99425")</f>
        <v>https://www.fabsurplus.com/sdi_catalog/salesItemDetails.do?id=99425</v>
      </c>
      <c r="B221" s="2" t="s">
        <v>737</v>
      </c>
      <c r="C221" s="2" t="s">
        <v>720</v>
      </c>
      <c r="D221" s="2" t="s">
        <v>738</v>
      </c>
      <c r="E221" s="2" t="s">
        <v>739</v>
      </c>
      <c r="F221" s="2" t="s">
        <v>14</v>
      </c>
      <c r="G221" s="2" t="s">
        <v>81</v>
      </c>
      <c r="H221" s="2" t="s">
        <v>35</v>
      </c>
      <c r="I221" s="2"/>
      <c r="J221" s="2" t="s">
        <v>29</v>
      </c>
    </row>
    <row r="222" customFormat="false" ht="16.5" hidden="false" customHeight="true" outlineLevel="0" collapsed="false">
      <c r="A222" s="4" t="str">
        <f aca="false">HYPERLINK("https://www.fabsurplus.com/sdi_catalog/salesItemDetails.do?id=99426")</f>
        <v>https://www.fabsurplus.com/sdi_catalog/salesItemDetails.do?id=99426</v>
      </c>
      <c r="B222" s="4" t="s">
        <v>740</v>
      </c>
      <c r="C222" s="4" t="s">
        <v>720</v>
      </c>
      <c r="D222" s="4" t="s">
        <v>738</v>
      </c>
      <c r="E222" s="4" t="s">
        <v>741</v>
      </c>
      <c r="F222" s="4" t="s">
        <v>14</v>
      </c>
      <c r="G222" s="4" t="s">
        <v>57</v>
      </c>
      <c r="H222" s="4" t="s">
        <v>35</v>
      </c>
      <c r="I222" s="4"/>
      <c r="J222" s="4" t="s">
        <v>29</v>
      </c>
    </row>
    <row r="223" customFormat="false" ht="16.5" hidden="false" customHeight="true" outlineLevel="0" collapsed="false">
      <c r="A223" s="2" t="str">
        <f aca="false">HYPERLINK("https://www.fabsurplus.com/sdi_catalog/salesItemDetails.do?id=99427")</f>
        <v>https://www.fabsurplus.com/sdi_catalog/salesItemDetails.do?id=99427</v>
      </c>
      <c r="B223" s="2" t="s">
        <v>742</v>
      </c>
      <c r="C223" s="2" t="s">
        <v>720</v>
      </c>
      <c r="D223" s="2" t="s">
        <v>738</v>
      </c>
      <c r="E223" s="2" t="s">
        <v>743</v>
      </c>
      <c r="F223" s="2" t="s">
        <v>14</v>
      </c>
      <c r="G223" s="2" t="s">
        <v>57</v>
      </c>
      <c r="H223" s="2" t="s">
        <v>35</v>
      </c>
      <c r="I223" s="3" t="n">
        <v>34486</v>
      </c>
      <c r="J223" s="2" t="s">
        <v>29</v>
      </c>
    </row>
    <row r="224" customFormat="false" ht="16.5" hidden="false" customHeight="true" outlineLevel="0" collapsed="false">
      <c r="A224" s="4" t="str">
        <f aca="false">HYPERLINK("https://www.fabsurplus.com/sdi_catalog/salesItemDetails.do?id=99428")</f>
        <v>https://www.fabsurplus.com/sdi_catalog/salesItemDetails.do?id=99428</v>
      </c>
      <c r="B224" s="4" t="s">
        <v>744</v>
      </c>
      <c r="C224" s="4" t="s">
        <v>720</v>
      </c>
      <c r="D224" s="4" t="s">
        <v>745</v>
      </c>
      <c r="E224" s="4" t="s">
        <v>746</v>
      </c>
      <c r="F224" s="4" t="s">
        <v>14</v>
      </c>
      <c r="G224" s="4" t="s">
        <v>68</v>
      </c>
      <c r="H224" s="4" t="s">
        <v>35</v>
      </c>
      <c r="I224" s="5" t="n">
        <v>35582</v>
      </c>
      <c r="J224" s="4" t="s">
        <v>29</v>
      </c>
    </row>
    <row r="225" customFormat="false" ht="16.5" hidden="false" customHeight="true" outlineLevel="0" collapsed="false">
      <c r="A225" s="4" t="str">
        <f aca="false">HYPERLINK("https://www.fabsurplus.com/sdi_catalog/salesItemDetails.do?id=55891")</f>
        <v>https://www.fabsurplus.com/sdi_catalog/salesItemDetails.do?id=55891</v>
      </c>
      <c r="B225" s="4" t="s">
        <v>747</v>
      </c>
      <c r="C225" s="4" t="s">
        <v>730</v>
      </c>
      <c r="D225" s="4" t="s">
        <v>748</v>
      </c>
      <c r="E225" s="4" t="s">
        <v>749</v>
      </c>
      <c r="F225" s="4" t="s">
        <v>14</v>
      </c>
      <c r="G225" s="4"/>
      <c r="H225" s="4" t="s">
        <v>16</v>
      </c>
      <c r="I225" s="4"/>
      <c r="J225" s="4" t="s">
        <v>29</v>
      </c>
    </row>
    <row r="226" customFormat="false" ht="16.5" hidden="false" customHeight="true" outlineLevel="0" collapsed="false">
      <c r="A226" s="2" t="str">
        <f aca="false">HYPERLINK("https://www.fabsurplus.com/sdi_catalog/salesItemDetails.do?id=99326")</f>
        <v>https://www.fabsurplus.com/sdi_catalog/salesItemDetails.do?id=99326</v>
      </c>
      <c r="B226" s="2" t="s">
        <v>750</v>
      </c>
      <c r="C226" s="2" t="s">
        <v>751</v>
      </c>
      <c r="D226" s="2" t="s">
        <v>752</v>
      </c>
      <c r="E226" s="2" t="s">
        <v>753</v>
      </c>
      <c r="F226" s="2" t="s">
        <v>14</v>
      </c>
      <c r="G226" s="2" t="s">
        <v>360</v>
      </c>
      <c r="H226" s="2" t="s">
        <v>35</v>
      </c>
      <c r="I226" s="3" t="n">
        <v>42156</v>
      </c>
      <c r="J226" s="2" t="s">
        <v>127</v>
      </c>
    </row>
    <row r="227" customFormat="false" ht="16.5" hidden="false" customHeight="true" outlineLevel="0" collapsed="false">
      <c r="A227" s="4" t="str">
        <f aca="false">HYPERLINK("https://www.fabsurplus.com/sdi_catalog/salesItemDetails.do?id=87492")</f>
        <v>https://www.fabsurplus.com/sdi_catalog/salesItemDetails.do?id=87492</v>
      </c>
      <c r="B227" s="4" t="s">
        <v>754</v>
      </c>
      <c r="C227" s="4" t="s">
        <v>755</v>
      </c>
      <c r="D227" s="4" t="s">
        <v>756</v>
      </c>
      <c r="E227" s="4" t="s">
        <v>757</v>
      </c>
      <c r="F227" s="4" t="s">
        <v>14</v>
      </c>
      <c r="G227" s="4" t="s">
        <v>81</v>
      </c>
      <c r="H227" s="4" t="s">
        <v>35</v>
      </c>
      <c r="I227" s="4"/>
      <c r="J227" s="4" t="s">
        <v>29</v>
      </c>
    </row>
    <row r="228" customFormat="false" ht="16.5" hidden="false" customHeight="true" outlineLevel="0" collapsed="false">
      <c r="A228" s="4" t="str">
        <f aca="false">HYPERLINK("https://www.fabsurplus.com/sdi_catalog/salesItemDetails.do?id=99332")</f>
        <v>https://www.fabsurplus.com/sdi_catalog/salesItemDetails.do?id=99332</v>
      </c>
      <c r="B228" s="4" t="s">
        <v>758</v>
      </c>
      <c r="C228" s="4" t="s">
        <v>759</v>
      </c>
      <c r="D228" s="4" t="s">
        <v>760</v>
      </c>
      <c r="E228" s="4" t="s">
        <v>761</v>
      </c>
      <c r="F228" s="4" t="s">
        <v>14</v>
      </c>
      <c r="G228" s="4" t="s">
        <v>360</v>
      </c>
      <c r="H228" s="4" t="s">
        <v>35</v>
      </c>
      <c r="I228" s="5" t="n">
        <v>40695</v>
      </c>
      <c r="J228" s="4" t="s">
        <v>127</v>
      </c>
    </row>
    <row r="229" customFormat="false" ht="16.5" hidden="false" customHeight="true" outlineLevel="0" collapsed="false">
      <c r="A229" s="2" t="str">
        <f aca="false">HYPERLINK("https://www.fabsurplus.com/sdi_catalog/salesItemDetails.do?id=99333")</f>
        <v>https://www.fabsurplus.com/sdi_catalog/salesItemDetails.do?id=99333</v>
      </c>
      <c r="B229" s="2" t="s">
        <v>762</v>
      </c>
      <c r="C229" s="2" t="s">
        <v>763</v>
      </c>
      <c r="D229" s="2" t="s">
        <v>764</v>
      </c>
      <c r="E229" s="2" t="s">
        <v>765</v>
      </c>
      <c r="F229" s="2" t="s">
        <v>14</v>
      </c>
      <c r="G229" s="2" t="s">
        <v>279</v>
      </c>
      <c r="H229" s="2" t="s">
        <v>35</v>
      </c>
      <c r="I229" s="3" t="n">
        <v>37408</v>
      </c>
      <c r="J229" s="2" t="s">
        <v>127</v>
      </c>
    </row>
    <row r="230" customFormat="false" ht="16.5" hidden="false" customHeight="true" outlineLevel="0" collapsed="false">
      <c r="A230" s="4" t="str">
        <f aca="false">HYPERLINK("https://www.fabsurplus.com/sdi_catalog/salesItemDetails.do?id=99334")</f>
        <v>https://www.fabsurplus.com/sdi_catalog/salesItemDetails.do?id=99334</v>
      </c>
      <c r="B230" s="4" t="s">
        <v>766</v>
      </c>
      <c r="C230" s="4" t="s">
        <v>763</v>
      </c>
      <c r="D230" s="4" t="s">
        <v>764</v>
      </c>
      <c r="E230" s="4" t="s">
        <v>765</v>
      </c>
      <c r="F230" s="4" t="s">
        <v>14</v>
      </c>
      <c r="G230" s="4" t="s">
        <v>279</v>
      </c>
      <c r="H230" s="4" t="s">
        <v>35</v>
      </c>
      <c r="I230" s="5" t="n">
        <v>37408</v>
      </c>
      <c r="J230" s="4" t="s">
        <v>127</v>
      </c>
    </row>
    <row r="231" customFormat="false" ht="16.5" hidden="false" customHeight="true" outlineLevel="0" collapsed="false">
      <c r="A231" s="2" t="str">
        <f aca="false">HYPERLINK("https://www.fabsurplus.com/sdi_catalog/salesItemDetails.do?id=99335")</f>
        <v>https://www.fabsurplus.com/sdi_catalog/salesItemDetails.do?id=99335</v>
      </c>
      <c r="B231" s="2" t="s">
        <v>767</v>
      </c>
      <c r="C231" s="2" t="s">
        <v>763</v>
      </c>
      <c r="D231" s="2" t="s">
        <v>764</v>
      </c>
      <c r="E231" s="2" t="s">
        <v>765</v>
      </c>
      <c r="F231" s="2" t="s">
        <v>14</v>
      </c>
      <c r="G231" s="2" t="s">
        <v>279</v>
      </c>
      <c r="H231" s="2" t="s">
        <v>35</v>
      </c>
      <c r="I231" s="3" t="n">
        <v>37773</v>
      </c>
      <c r="J231" s="2" t="s">
        <v>127</v>
      </c>
    </row>
    <row r="232" customFormat="false" ht="16.5" hidden="false" customHeight="true" outlineLevel="0" collapsed="false">
      <c r="A232" s="4" t="str">
        <f aca="false">HYPERLINK("https://www.fabsurplus.com/sdi_catalog/salesItemDetails.do?id=99336")</f>
        <v>https://www.fabsurplus.com/sdi_catalog/salesItemDetails.do?id=99336</v>
      </c>
      <c r="B232" s="4" t="s">
        <v>768</v>
      </c>
      <c r="C232" s="4" t="s">
        <v>763</v>
      </c>
      <c r="D232" s="4" t="s">
        <v>764</v>
      </c>
      <c r="E232" s="4" t="s">
        <v>765</v>
      </c>
      <c r="F232" s="4" t="s">
        <v>14</v>
      </c>
      <c r="G232" s="4" t="s">
        <v>279</v>
      </c>
      <c r="H232" s="4" t="s">
        <v>35</v>
      </c>
      <c r="I232" s="5" t="n">
        <v>37773</v>
      </c>
      <c r="J232" s="4" t="s">
        <v>127</v>
      </c>
    </row>
    <row r="233" customFormat="false" ht="16.5" hidden="false" customHeight="true" outlineLevel="0" collapsed="false">
      <c r="A233" s="2" t="str">
        <f aca="false">HYPERLINK("https://www.fabsurplus.com/sdi_catalog/salesItemDetails.do?id=99337")</f>
        <v>https://www.fabsurplus.com/sdi_catalog/salesItemDetails.do?id=99337</v>
      </c>
      <c r="B233" s="2" t="s">
        <v>769</v>
      </c>
      <c r="C233" s="2" t="s">
        <v>763</v>
      </c>
      <c r="D233" s="2" t="s">
        <v>764</v>
      </c>
      <c r="E233" s="2" t="s">
        <v>765</v>
      </c>
      <c r="F233" s="2" t="s">
        <v>90</v>
      </c>
      <c r="G233" s="2" t="s">
        <v>279</v>
      </c>
      <c r="H233" s="2" t="s">
        <v>35</v>
      </c>
      <c r="I233" s="3" t="n">
        <v>37773</v>
      </c>
      <c r="J233" s="2" t="s">
        <v>127</v>
      </c>
    </row>
    <row r="234" customFormat="false" ht="16.5" hidden="false" customHeight="true" outlineLevel="0" collapsed="false">
      <c r="A234" s="4" t="str">
        <f aca="false">HYPERLINK("https://www.fabsurplus.com/sdi_catalog/salesItemDetails.do?id=99338")</f>
        <v>https://www.fabsurplus.com/sdi_catalog/salesItemDetails.do?id=99338</v>
      </c>
      <c r="B234" s="4" t="s">
        <v>770</v>
      </c>
      <c r="C234" s="4" t="s">
        <v>763</v>
      </c>
      <c r="D234" s="4" t="s">
        <v>764</v>
      </c>
      <c r="E234" s="4" t="s">
        <v>765</v>
      </c>
      <c r="F234" s="4" t="s">
        <v>90</v>
      </c>
      <c r="G234" s="4" t="s">
        <v>279</v>
      </c>
      <c r="H234" s="4" t="s">
        <v>35</v>
      </c>
      <c r="I234" s="5" t="n">
        <v>37773</v>
      </c>
      <c r="J234" s="4" t="s">
        <v>127</v>
      </c>
    </row>
    <row r="235" customFormat="false" ht="16.5" hidden="false" customHeight="true" outlineLevel="0" collapsed="false">
      <c r="A235" s="2" t="str">
        <f aca="false">HYPERLINK("https://www.fabsurplus.com/sdi_catalog/salesItemDetails.do?id=99339")</f>
        <v>https://www.fabsurplus.com/sdi_catalog/salesItemDetails.do?id=99339</v>
      </c>
      <c r="B235" s="2" t="s">
        <v>771</v>
      </c>
      <c r="C235" s="2" t="s">
        <v>763</v>
      </c>
      <c r="D235" s="2" t="s">
        <v>764</v>
      </c>
      <c r="E235" s="2" t="s">
        <v>765</v>
      </c>
      <c r="F235" s="2" t="s">
        <v>90</v>
      </c>
      <c r="G235" s="2" t="s">
        <v>279</v>
      </c>
      <c r="H235" s="2" t="s">
        <v>35</v>
      </c>
      <c r="I235" s="3" t="n">
        <v>37773</v>
      </c>
      <c r="J235" s="2" t="s">
        <v>127</v>
      </c>
    </row>
    <row r="236" customFormat="false" ht="16.5" hidden="false" customHeight="true" outlineLevel="0" collapsed="false">
      <c r="A236" s="4" t="str">
        <f aca="false">HYPERLINK("https://www.fabsurplus.com/sdi_catalog/salesItemDetails.do?id=99340")</f>
        <v>https://www.fabsurplus.com/sdi_catalog/salesItemDetails.do?id=99340</v>
      </c>
      <c r="B236" s="4" t="s">
        <v>772</v>
      </c>
      <c r="C236" s="4" t="s">
        <v>763</v>
      </c>
      <c r="D236" s="4" t="s">
        <v>764</v>
      </c>
      <c r="E236" s="4" t="s">
        <v>765</v>
      </c>
      <c r="F236" s="4" t="s">
        <v>90</v>
      </c>
      <c r="G236" s="4" t="s">
        <v>279</v>
      </c>
      <c r="H236" s="4" t="s">
        <v>35</v>
      </c>
      <c r="I236" s="5" t="n">
        <v>37773</v>
      </c>
      <c r="J236" s="4" t="s">
        <v>127</v>
      </c>
    </row>
    <row r="237" customFormat="false" ht="16.5" hidden="false" customHeight="true" outlineLevel="0" collapsed="false">
      <c r="A237" s="2" t="str">
        <f aca="false">HYPERLINK("https://www.fabsurplus.com/sdi_catalog/salesItemDetails.do?id=94401")</f>
        <v>https://www.fabsurplus.com/sdi_catalog/salesItemDetails.do?id=94401</v>
      </c>
      <c r="B237" s="2" t="s">
        <v>773</v>
      </c>
      <c r="C237" s="2" t="s">
        <v>774</v>
      </c>
      <c r="D237" s="2" t="s">
        <v>775</v>
      </c>
      <c r="E237" s="2" t="s">
        <v>776</v>
      </c>
      <c r="F237" s="2" t="s">
        <v>14</v>
      </c>
      <c r="G237" s="2"/>
      <c r="H237" s="2"/>
      <c r="I237" s="3" t="n">
        <v>36678</v>
      </c>
      <c r="J237" s="2" t="s">
        <v>127</v>
      </c>
    </row>
    <row r="238" customFormat="false" ht="16.5" hidden="false" customHeight="true" outlineLevel="0" collapsed="false">
      <c r="A238" s="2" t="str">
        <f aca="false">HYPERLINK("https://www.fabsurplus.com/sdi_catalog/salesItemDetails.do?id=99401")</f>
        <v>https://www.fabsurplus.com/sdi_catalog/salesItemDetails.do?id=99401</v>
      </c>
      <c r="B238" s="2" t="s">
        <v>777</v>
      </c>
      <c r="C238" s="2" t="s">
        <v>774</v>
      </c>
      <c r="D238" s="2" t="s">
        <v>778</v>
      </c>
      <c r="E238" s="2" t="s">
        <v>779</v>
      </c>
      <c r="F238" s="2" t="s">
        <v>14</v>
      </c>
      <c r="G238" s="2" t="s">
        <v>57</v>
      </c>
      <c r="H238" s="2" t="s">
        <v>35</v>
      </c>
      <c r="I238" s="3" t="n">
        <v>41061</v>
      </c>
      <c r="J238" s="2" t="s">
        <v>256</v>
      </c>
    </row>
    <row r="239" customFormat="false" ht="16.5" hidden="false" customHeight="true" outlineLevel="0" collapsed="false">
      <c r="A239" s="4" t="str">
        <f aca="false">HYPERLINK("https://www.fabsurplus.com/sdi_catalog/salesItemDetails.do?id=99399")</f>
        <v>https://www.fabsurplus.com/sdi_catalog/salesItemDetails.do?id=99399</v>
      </c>
      <c r="B239" s="4" t="s">
        <v>780</v>
      </c>
      <c r="C239" s="4" t="s">
        <v>774</v>
      </c>
      <c r="D239" s="4" t="s">
        <v>781</v>
      </c>
      <c r="E239" s="4" t="s">
        <v>782</v>
      </c>
      <c r="F239" s="4" t="s">
        <v>14</v>
      </c>
      <c r="G239" s="4"/>
      <c r="H239" s="4" t="s">
        <v>105</v>
      </c>
      <c r="I239" s="4"/>
      <c r="J239" s="4" t="s">
        <v>256</v>
      </c>
    </row>
    <row r="240" customFormat="false" ht="16.5" hidden="false" customHeight="true" outlineLevel="0" collapsed="false">
      <c r="A240" s="2" t="str">
        <f aca="false">HYPERLINK("https://www.fabsurplus.com/sdi_catalog/salesItemDetails.do?id=99398")</f>
        <v>https://www.fabsurplus.com/sdi_catalog/salesItemDetails.do?id=99398</v>
      </c>
      <c r="B240" s="2" t="s">
        <v>783</v>
      </c>
      <c r="C240" s="2" t="s">
        <v>774</v>
      </c>
      <c r="D240" s="2" t="s">
        <v>784</v>
      </c>
      <c r="E240" s="2" t="s">
        <v>785</v>
      </c>
      <c r="F240" s="2" t="s">
        <v>14</v>
      </c>
      <c r="G240" s="2"/>
      <c r="H240" s="2" t="s">
        <v>16</v>
      </c>
      <c r="I240" s="2"/>
      <c r="J240" s="2" t="s">
        <v>256</v>
      </c>
    </row>
    <row r="241" customFormat="false" ht="16.5" hidden="false" customHeight="true" outlineLevel="0" collapsed="false">
      <c r="A241" s="4" t="str">
        <f aca="false">HYPERLINK("https://www.fabsurplus.com/sdi_catalog/salesItemDetails.do?id=71760")</f>
        <v>https://www.fabsurplus.com/sdi_catalog/salesItemDetails.do?id=71760</v>
      </c>
      <c r="B241" s="4" t="s">
        <v>786</v>
      </c>
      <c r="C241" s="4" t="s">
        <v>787</v>
      </c>
      <c r="D241" s="4" t="s">
        <v>788</v>
      </c>
      <c r="E241" s="4" t="s">
        <v>789</v>
      </c>
      <c r="F241" s="4" t="s">
        <v>14</v>
      </c>
      <c r="G241" s="4" t="s">
        <v>790</v>
      </c>
      <c r="H241" s="4" t="s">
        <v>16</v>
      </c>
      <c r="I241" s="5" t="n">
        <v>32843</v>
      </c>
      <c r="J241" s="4" t="s">
        <v>791</v>
      </c>
    </row>
    <row r="242" customFormat="false" ht="16.5" hidden="false" customHeight="true" outlineLevel="0" collapsed="false">
      <c r="A242" s="4" t="str">
        <f aca="false">HYPERLINK("https://www.fabsurplus.com/sdi_catalog/salesItemDetails.do?id=99403")</f>
        <v>https://www.fabsurplus.com/sdi_catalog/salesItemDetails.do?id=99403</v>
      </c>
      <c r="B242" s="4" t="s">
        <v>792</v>
      </c>
      <c r="C242" s="4" t="s">
        <v>793</v>
      </c>
      <c r="D242" s="4" t="s">
        <v>794</v>
      </c>
      <c r="E242" s="4" t="s">
        <v>795</v>
      </c>
      <c r="F242" s="4" t="s">
        <v>14</v>
      </c>
      <c r="G242" s="4"/>
      <c r="H242" s="4" t="s">
        <v>16</v>
      </c>
      <c r="I242" s="4"/>
      <c r="J242" s="4" t="s">
        <v>256</v>
      </c>
    </row>
    <row r="243" customFormat="false" ht="16.5" hidden="false" customHeight="true" outlineLevel="0" collapsed="false">
      <c r="A243" s="2" t="str">
        <f aca="false">HYPERLINK("https://www.fabsurplus.com/sdi_catalog/salesItemDetails.do?id=99429")</f>
        <v>https://www.fabsurplus.com/sdi_catalog/salesItemDetails.do?id=99429</v>
      </c>
      <c r="B243" s="2" t="s">
        <v>796</v>
      </c>
      <c r="C243" s="2" t="s">
        <v>797</v>
      </c>
      <c r="D243" s="2" t="s">
        <v>798</v>
      </c>
      <c r="E243" s="2" t="s">
        <v>799</v>
      </c>
      <c r="F243" s="2" t="s">
        <v>14</v>
      </c>
      <c r="G243" s="2" t="s">
        <v>68</v>
      </c>
      <c r="H243" s="2" t="s">
        <v>35</v>
      </c>
      <c r="I243" s="2"/>
      <c r="J243" s="2" t="s">
        <v>29</v>
      </c>
    </row>
    <row r="244" customFormat="false" ht="16.5" hidden="false" customHeight="true" outlineLevel="0" collapsed="false">
      <c r="A244" s="4" t="str">
        <f aca="false">HYPERLINK("https://www.fabsurplus.com/sdi_catalog/salesItemDetails.do?id=91869")</f>
        <v>https://www.fabsurplus.com/sdi_catalog/salesItemDetails.do?id=91869</v>
      </c>
      <c r="B244" s="4" t="s">
        <v>800</v>
      </c>
      <c r="C244" s="4" t="s">
        <v>801</v>
      </c>
      <c r="D244" s="4" t="s">
        <v>802</v>
      </c>
      <c r="E244" s="4" t="s">
        <v>803</v>
      </c>
      <c r="F244" s="4" t="s">
        <v>14</v>
      </c>
      <c r="G244" s="4" t="s">
        <v>15</v>
      </c>
      <c r="H244" s="4" t="s">
        <v>35</v>
      </c>
      <c r="I244" s="4"/>
      <c r="J244" s="4" t="s">
        <v>29</v>
      </c>
    </row>
    <row r="245" customFormat="false" ht="16.5" hidden="false" customHeight="true" outlineLevel="0" collapsed="false">
      <c r="A245" s="2" t="str">
        <f aca="false">HYPERLINK("https://www.fabsurplus.com/sdi_catalog/salesItemDetails.do?id=31246")</f>
        <v>https://www.fabsurplus.com/sdi_catalog/salesItemDetails.do?id=31246</v>
      </c>
      <c r="B245" s="2" t="s">
        <v>804</v>
      </c>
      <c r="C245" s="2" t="s">
        <v>805</v>
      </c>
      <c r="D245" s="2" t="s">
        <v>806</v>
      </c>
      <c r="E245" s="2" t="s">
        <v>807</v>
      </c>
      <c r="F245" s="2" t="s">
        <v>14</v>
      </c>
      <c r="G245" s="2" t="s">
        <v>589</v>
      </c>
      <c r="H245" s="2" t="s">
        <v>35</v>
      </c>
      <c r="I245" s="3" t="n">
        <v>36465</v>
      </c>
      <c r="J245" s="2" t="s">
        <v>117</v>
      </c>
    </row>
    <row r="246" customFormat="false" ht="16.5" hidden="false" customHeight="true" outlineLevel="0" collapsed="false">
      <c r="A246" s="4" t="str">
        <f aca="false">HYPERLINK("https://www.fabsurplus.com/sdi_catalog/salesItemDetails.do?id=54210")</f>
        <v>https://www.fabsurplus.com/sdi_catalog/salesItemDetails.do?id=54210</v>
      </c>
      <c r="B246" s="4" t="s">
        <v>808</v>
      </c>
      <c r="C246" s="4" t="s">
        <v>809</v>
      </c>
      <c r="D246" s="4" t="s">
        <v>458</v>
      </c>
      <c r="E246" s="4" t="s">
        <v>810</v>
      </c>
      <c r="F246" s="4" t="s">
        <v>14</v>
      </c>
      <c r="G246" s="4" t="s">
        <v>68</v>
      </c>
      <c r="H246" s="4" t="s">
        <v>35</v>
      </c>
      <c r="I246" s="5" t="n">
        <v>38504</v>
      </c>
      <c r="J246" s="4" t="s">
        <v>347</v>
      </c>
    </row>
    <row r="247" customFormat="false" ht="16.5" hidden="false" customHeight="true" outlineLevel="0" collapsed="false">
      <c r="A247" s="2" t="str">
        <f aca="false">HYPERLINK("https://www.fabsurplus.com/sdi_catalog/salesItemDetails.do?id=77670")</f>
        <v>https://www.fabsurplus.com/sdi_catalog/salesItemDetails.do?id=77670</v>
      </c>
      <c r="B247" s="2" t="s">
        <v>811</v>
      </c>
      <c r="C247" s="2" t="s">
        <v>812</v>
      </c>
      <c r="D247" s="2" t="s">
        <v>813</v>
      </c>
      <c r="E247" s="2" t="s">
        <v>814</v>
      </c>
      <c r="F247" s="2" t="s">
        <v>14</v>
      </c>
      <c r="G247" s="2"/>
      <c r="H247" s="2" t="s">
        <v>35</v>
      </c>
      <c r="I247" s="2"/>
      <c r="J247" s="2" t="s">
        <v>232</v>
      </c>
    </row>
    <row r="248" customFormat="false" ht="16.5" hidden="false" customHeight="true" outlineLevel="0" collapsed="false">
      <c r="A248" s="2" t="str">
        <f aca="false">HYPERLINK("https://www.fabsurplus.com/sdi_catalog/salesItemDetails.do?id=56853")</f>
        <v>https://www.fabsurplus.com/sdi_catalog/salesItemDetails.do?id=56853</v>
      </c>
      <c r="B248" s="2" t="s">
        <v>815</v>
      </c>
      <c r="C248" s="2" t="s">
        <v>816</v>
      </c>
      <c r="D248" s="2" t="s">
        <v>817</v>
      </c>
      <c r="E248" s="2" t="s">
        <v>818</v>
      </c>
      <c r="F248" s="2" t="s">
        <v>90</v>
      </c>
      <c r="G248" s="2" t="s">
        <v>15</v>
      </c>
      <c r="H248" s="2" t="s">
        <v>35</v>
      </c>
      <c r="I248" s="2"/>
      <c r="J248" s="2" t="s">
        <v>29</v>
      </c>
    </row>
    <row r="249" customFormat="false" ht="16.5" hidden="false" customHeight="true" outlineLevel="0" collapsed="false">
      <c r="A249" s="4" t="str">
        <f aca="false">HYPERLINK("https://www.fabsurplus.com/sdi_catalog/salesItemDetails.do?id=87519")</f>
        <v>https://www.fabsurplus.com/sdi_catalog/salesItemDetails.do?id=87519</v>
      </c>
      <c r="B249" s="4" t="s">
        <v>819</v>
      </c>
      <c r="C249" s="4" t="s">
        <v>816</v>
      </c>
      <c r="D249" s="4" t="s">
        <v>820</v>
      </c>
      <c r="E249" s="4" t="s">
        <v>821</v>
      </c>
      <c r="F249" s="4" t="s">
        <v>14</v>
      </c>
      <c r="G249" s="4" t="s">
        <v>146</v>
      </c>
      <c r="H249" s="4" t="s">
        <v>35</v>
      </c>
      <c r="I249" s="4"/>
      <c r="J249" s="4" t="s">
        <v>29</v>
      </c>
    </row>
    <row r="250" customFormat="false" ht="16.5" hidden="false" customHeight="true" outlineLevel="0" collapsed="false">
      <c r="A250" s="4" t="str">
        <f aca="false">HYPERLINK("https://www.fabsurplus.com/sdi_catalog/salesItemDetails.do?id=57773")</f>
        <v>https://www.fabsurplus.com/sdi_catalog/salesItemDetails.do?id=57773</v>
      </c>
      <c r="B250" s="4" t="s">
        <v>822</v>
      </c>
      <c r="C250" s="4" t="s">
        <v>823</v>
      </c>
      <c r="D250" s="4" t="s">
        <v>824</v>
      </c>
      <c r="E250" s="4" t="s">
        <v>825</v>
      </c>
      <c r="F250" s="4" t="s">
        <v>14</v>
      </c>
      <c r="G250" s="4" t="s">
        <v>826</v>
      </c>
      <c r="H250" s="4" t="s">
        <v>16</v>
      </c>
      <c r="I250" s="5" t="n">
        <v>38504</v>
      </c>
      <c r="J250" s="4" t="s">
        <v>232</v>
      </c>
    </row>
    <row r="251" customFormat="false" ht="16.5" hidden="false" customHeight="true" outlineLevel="0" collapsed="false">
      <c r="A251" s="2" t="str">
        <f aca="false">HYPERLINK("https://www.fabsurplus.com/sdi_catalog/salesItemDetails.do?id=35595")</f>
        <v>https://www.fabsurplus.com/sdi_catalog/salesItemDetails.do?id=35595</v>
      </c>
      <c r="B251" s="2" t="s">
        <v>827</v>
      </c>
      <c r="C251" s="2" t="s">
        <v>828</v>
      </c>
      <c r="D251" s="2" t="s">
        <v>829</v>
      </c>
      <c r="E251" s="2" t="s">
        <v>830</v>
      </c>
      <c r="F251" s="2" t="s">
        <v>14</v>
      </c>
      <c r="G251" s="2"/>
      <c r="H251" s="2" t="s">
        <v>105</v>
      </c>
      <c r="I251" s="3" t="n">
        <v>35582</v>
      </c>
      <c r="J251" s="2" t="s">
        <v>29</v>
      </c>
    </row>
    <row r="252" customFormat="false" ht="16.5" hidden="false" customHeight="true" outlineLevel="0" collapsed="false">
      <c r="A252" s="4" t="str">
        <f aca="false">HYPERLINK("https://www.fabsurplus.com/sdi_catalog/salesItemDetails.do?id=83519")</f>
        <v>https://www.fabsurplus.com/sdi_catalog/salesItemDetails.do?id=83519</v>
      </c>
      <c r="B252" s="4" t="s">
        <v>831</v>
      </c>
      <c r="C252" s="4" t="s">
        <v>832</v>
      </c>
      <c r="D252" s="4" t="s">
        <v>833</v>
      </c>
      <c r="E252" s="4" t="s">
        <v>834</v>
      </c>
      <c r="F252" s="4" t="s">
        <v>14</v>
      </c>
      <c r="G252" s="4" t="s">
        <v>68</v>
      </c>
      <c r="H252" s="4" t="s">
        <v>35</v>
      </c>
      <c r="I252" s="5" t="n">
        <v>36678</v>
      </c>
      <c r="J252" s="4" t="s">
        <v>29</v>
      </c>
    </row>
    <row r="253" customFormat="false" ht="16.5" hidden="false" customHeight="true" outlineLevel="0" collapsed="false">
      <c r="A253" s="2" t="str">
        <f aca="false">HYPERLINK("https://www.fabsurplus.com/sdi_catalog/salesItemDetails.do?id=11072")</f>
        <v>https://www.fabsurplus.com/sdi_catalog/salesItemDetails.do?id=11072</v>
      </c>
      <c r="B253" s="2" t="s">
        <v>835</v>
      </c>
      <c r="C253" s="2" t="s">
        <v>828</v>
      </c>
      <c r="D253" s="2" t="s">
        <v>836</v>
      </c>
      <c r="E253" s="2" t="s">
        <v>837</v>
      </c>
      <c r="F253" s="2" t="s">
        <v>14</v>
      </c>
      <c r="G253" s="2" t="s">
        <v>838</v>
      </c>
      <c r="H253" s="2" t="s">
        <v>35</v>
      </c>
      <c r="I253" s="3" t="n">
        <v>34425.0833333333</v>
      </c>
      <c r="J253" s="2" t="s">
        <v>29</v>
      </c>
    </row>
    <row r="254" customFormat="false" ht="16.5" hidden="false" customHeight="true" outlineLevel="0" collapsed="false">
      <c r="A254" s="2" t="str">
        <f aca="false">HYPERLINK("https://www.fabsurplus.com/sdi_catalog/salesItemDetails.do?id=76973")</f>
        <v>https://www.fabsurplus.com/sdi_catalog/salesItemDetails.do?id=76973</v>
      </c>
      <c r="B254" s="2" t="s">
        <v>839</v>
      </c>
      <c r="C254" s="2" t="s">
        <v>840</v>
      </c>
      <c r="D254" s="2" t="s">
        <v>841</v>
      </c>
      <c r="E254" s="2" t="s">
        <v>841</v>
      </c>
      <c r="F254" s="2" t="s">
        <v>14</v>
      </c>
      <c r="G254" s="2"/>
      <c r="H254" s="2" t="s">
        <v>16</v>
      </c>
      <c r="I254" s="3" t="n">
        <v>38504</v>
      </c>
      <c r="J254" s="2" t="s">
        <v>842</v>
      </c>
    </row>
    <row r="255" customFormat="false" ht="16.5" hidden="false" customHeight="true" outlineLevel="0" collapsed="false">
      <c r="A255" s="4" t="str">
        <f aca="false">HYPERLINK("https://www.fabsurplus.com/sdi_catalog/salesItemDetails.do?id=56813")</f>
        <v>https://www.fabsurplus.com/sdi_catalog/salesItemDetails.do?id=56813</v>
      </c>
      <c r="B255" s="4" t="s">
        <v>843</v>
      </c>
      <c r="C255" s="4" t="s">
        <v>840</v>
      </c>
      <c r="D255" s="4" t="s">
        <v>844</v>
      </c>
      <c r="E255" s="4" t="s">
        <v>845</v>
      </c>
      <c r="F255" s="4" t="s">
        <v>14</v>
      </c>
      <c r="G255" s="4" t="s">
        <v>846</v>
      </c>
      <c r="H255" s="4" t="s">
        <v>35</v>
      </c>
      <c r="I255" s="5" t="n">
        <v>38504</v>
      </c>
      <c r="J255" s="4" t="s">
        <v>842</v>
      </c>
    </row>
    <row r="256" customFormat="false" ht="16.5" hidden="false" customHeight="true" outlineLevel="0" collapsed="false">
      <c r="A256" s="2" t="str">
        <f aca="false">HYPERLINK("https://www.fabsurplus.com/sdi_catalog/salesItemDetails.do?id=99341")</f>
        <v>https://www.fabsurplus.com/sdi_catalog/salesItemDetails.do?id=99341</v>
      </c>
      <c r="B256" s="2" t="s">
        <v>847</v>
      </c>
      <c r="C256" s="2" t="s">
        <v>848</v>
      </c>
      <c r="D256" s="2" t="s">
        <v>849</v>
      </c>
      <c r="E256" s="2" t="s">
        <v>850</v>
      </c>
      <c r="F256" s="2" t="s">
        <v>14</v>
      </c>
      <c r="G256" s="2"/>
      <c r="H256" s="2"/>
      <c r="I256" s="3" t="n">
        <v>34851</v>
      </c>
      <c r="J256" s="2" t="s">
        <v>127</v>
      </c>
    </row>
    <row r="257" customFormat="false" ht="16.5" hidden="false" customHeight="true" outlineLevel="0" collapsed="false">
      <c r="A257" s="4" t="str">
        <f aca="false">HYPERLINK("https://www.fabsurplus.com/sdi_catalog/salesItemDetails.do?id=79602")</f>
        <v>https://www.fabsurplus.com/sdi_catalog/salesItemDetails.do?id=79602</v>
      </c>
      <c r="B257" s="4" t="s">
        <v>851</v>
      </c>
      <c r="C257" s="4" t="s">
        <v>852</v>
      </c>
      <c r="D257" s="4" t="s">
        <v>853</v>
      </c>
      <c r="E257" s="4" t="s">
        <v>854</v>
      </c>
      <c r="F257" s="4" t="s">
        <v>14</v>
      </c>
      <c r="G257" s="4" t="s">
        <v>360</v>
      </c>
      <c r="H257" s="4" t="s">
        <v>35</v>
      </c>
      <c r="I257" s="5" t="n">
        <v>38139</v>
      </c>
      <c r="J257" s="4" t="s">
        <v>17</v>
      </c>
    </row>
    <row r="258" customFormat="false" ht="16.5" hidden="false" customHeight="true" outlineLevel="0" collapsed="false">
      <c r="A258" s="4" t="str">
        <f aca="false">HYPERLINK("https://www.fabsurplus.com/sdi_catalog/salesItemDetails.do?id=86303")</f>
        <v>https://www.fabsurplus.com/sdi_catalog/salesItemDetails.do?id=86303</v>
      </c>
      <c r="B258" s="4" t="s">
        <v>855</v>
      </c>
      <c r="C258" s="4" t="s">
        <v>856</v>
      </c>
      <c r="D258" s="4" t="s">
        <v>857</v>
      </c>
      <c r="E258" s="4" t="s">
        <v>858</v>
      </c>
      <c r="F258" s="4" t="s">
        <v>14</v>
      </c>
      <c r="G258" s="4" t="s">
        <v>251</v>
      </c>
      <c r="H258" s="4" t="s">
        <v>35</v>
      </c>
      <c r="I258" s="5" t="n">
        <v>35278</v>
      </c>
      <c r="J258" s="4" t="s">
        <v>859</v>
      </c>
    </row>
    <row r="259" customFormat="false" ht="16.5" hidden="false" customHeight="true" outlineLevel="0" collapsed="false">
      <c r="A259" s="2" t="str">
        <f aca="false">HYPERLINK("https://www.fabsurplus.com/sdi_catalog/salesItemDetails.do?id=91873")</f>
        <v>https://www.fabsurplus.com/sdi_catalog/salesItemDetails.do?id=91873</v>
      </c>
      <c r="B259" s="2" t="s">
        <v>860</v>
      </c>
      <c r="C259" s="2" t="s">
        <v>861</v>
      </c>
      <c r="D259" s="2" t="s">
        <v>862</v>
      </c>
      <c r="E259" s="2" t="s">
        <v>863</v>
      </c>
      <c r="F259" s="2" t="s">
        <v>14</v>
      </c>
      <c r="G259" s="2" t="s">
        <v>864</v>
      </c>
      <c r="H259" s="2" t="s">
        <v>35</v>
      </c>
      <c r="I259" s="3" t="n">
        <v>36312</v>
      </c>
      <c r="J259" s="2" t="s">
        <v>29</v>
      </c>
    </row>
    <row r="260" customFormat="false" ht="16.5" hidden="false" customHeight="true" outlineLevel="0" collapsed="false">
      <c r="A260" s="4" t="str">
        <f aca="false">HYPERLINK("https://www.fabsurplus.com/sdi_catalog/salesItemDetails.do?id=91875")</f>
        <v>https://www.fabsurplus.com/sdi_catalog/salesItemDetails.do?id=91875</v>
      </c>
      <c r="B260" s="4" t="s">
        <v>865</v>
      </c>
      <c r="C260" s="4" t="s">
        <v>861</v>
      </c>
      <c r="D260" s="4" t="s">
        <v>866</v>
      </c>
      <c r="E260" s="4" t="s">
        <v>867</v>
      </c>
      <c r="F260" s="4" t="s">
        <v>14</v>
      </c>
      <c r="G260" s="4" t="s">
        <v>864</v>
      </c>
      <c r="H260" s="4" t="s">
        <v>35</v>
      </c>
      <c r="I260" s="5" t="n">
        <v>35582</v>
      </c>
      <c r="J260" s="4" t="s">
        <v>29</v>
      </c>
    </row>
    <row r="261" customFormat="false" ht="15.75" hidden="false" customHeight="true" outlineLevel="0" collapsed="false">
      <c r="A261" s="2" t="str">
        <f aca="false">HYPERLINK("https://www.fabsurplus.com/sdi_catalog/salesItemDetails.do?id=69878")</f>
        <v>https://www.fabsurplus.com/sdi_catalog/salesItemDetails.do?id=69878</v>
      </c>
      <c r="B261" s="2" t="s">
        <v>868</v>
      </c>
      <c r="C261" s="2" t="s">
        <v>869</v>
      </c>
      <c r="D261" s="2" t="s">
        <v>870</v>
      </c>
      <c r="E261" s="2" t="s">
        <v>871</v>
      </c>
      <c r="F261" s="2" t="s">
        <v>14</v>
      </c>
      <c r="G261" s="2" t="s">
        <v>872</v>
      </c>
      <c r="H261" s="2" t="s">
        <v>131</v>
      </c>
      <c r="I261" s="3" t="n">
        <v>36465</v>
      </c>
      <c r="J261" s="2" t="s">
        <v>17</v>
      </c>
    </row>
    <row r="262" customFormat="false" ht="15.75" hidden="false" customHeight="true" outlineLevel="0" collapsed="false">
      <c r="A262" s="4" t="str">
        <f aca="false">HYPERLINK("https://www.fabsurplus.com/sdi_catalog/salesItemDetails.do?id=20268")</f>
        <v>https://www.fabsurplus.com/sdi_catalog/salesItemDetails.do?id=20268</v>
      </c>
      <c r="B262" s="4" t="s">
        <v>873</v>
      </c>
      <c r="C262" s="4" t="s">
        <v>874</v>
      </c>
      <c r="D262" s="4" t="s">
        <v>875</v>
      </c>
      <c r="E262" s="4" t="s">
        <v>876</v>
      </c>
      <c r="F262" s="4" t="s">
        <v>877</v>
      </c>
      <c r="G262" s="4" t="s">
        <v>68</v>
      </c>
      <c r="H262" s="4" t="s">
        <v>878</v>
      </c>
      <c r="I262" s="5" t="n">
        <v>38899</v>
      </c>
      <c r="J262" s="4" t="s">
        <v>17</v>
      </c>
    </row>
    <row r="263" customFormat="false" ht="15.75" hidden="false" customHeight="true" outlineLevel="0" collapsed="false">
      <c r="A263" s="2" t="str">
        <f aca="false">HYPERLINK("https://www.fabsurplus.com/sdi_catalog/salesItemDetails.do?id=54208")</f>
        <v>https://www.fabsurplus.com/sdi_catalog/salesItemDetails.do?id=54208</v>
      </c>
      <c r="B263" s="2" t="s">
        <v>879</v>
      </c>
      <c r="C263" s="2" t="s">
        <v>880</v>
      </c>
      <c r="D263" s="2" t="s">
        <v>881</v>
      </c>
      <c r="E263" s="2" t="s">
        <v>882</v>
      </c>
      <c r="F263" s="2" t="s">
        <v>14</v>
      </c>
      <c r="G263" s="2" t="s">
        <v>589</v>
      </c>
      <c r="H263" s="2" t="s">
        <v>35</v>
      </c>
      <c r="I263" s="3" t="n">
        <v>39387</v>
      </c>
      <c r="J263" s="2" t="s">
        <v>347</v>
      </c>
    </row>
    <row r="264" customFormat="false" ht="15.75" hidden="false" customHeight="true" outlineLevel="0" collapsed="false">
      <c r="A264" s="2" t="str">
        <f aca="false">HYPERLINK("https://www.fabsurplus.com/sdi_catalog/salesItemDetails.do?id=84351")</f>
        <v>https://www.fabsurplus.com/sdi_catalog/salesItemDetails.do?id=84351</v>
      </c>
      <c r="B264" s="2" t="s">
        <v>883</v>
      </c>
      <c r="C264" s="2" t="s">
        <v>884</v>
      </c>
      <c r="D264" s="2" t="s">
        <v>885</v>
      </c>
      <c r="E264" s="2" t="s">
        <v>886</v>
      </c>
      <c r="F264" s="2" t="s">
        <v>14</v>
      </c>
      <c r="G264" s="2"/>
      <c r="H264" s="2" t="s">
        <v>16</v>
      </c>
      <c r="I264" s="2"/>
      <c r="J264" s="2" t="s">
        <v>232</v>
      </c>
    </row>
    <row r="265" customFormat="false" ht="15.75" hidden="false" customHeight="true" outlineLevel="0" collapsed="false">
      <c r="A265" s="4" t="str">
        <f aca="false">HYPERLINK("https://www.fabsurplus.com/sdi_catalog/salesItemDetails.do?id=84342")</f>
        <v>https://www.fabsurplus.com/sdi_catalog/salesItemDetails.do?id=84342</v>
      </c>
      <c r="B265" s="4" t="s">
        <v>887</v>
      </c>
      <c r="C265" s="4" t="s">
        <v>884</v>
      </c>
      <c r="D265" s="4" t="s">
        <v>888</v>
      </c>
      <c r="E265" s="4" t="s">
        <v>886</v>
      </c>
      <c r="F265" s="4" t="s">
        <v>14</v>
      </c>
      <c r="G265" s="4"/>
      <c r="H265" s="4" t="s">
        <v>16</v>
      </c>
      <c r="I265" s="4"/>
      <c r="J265" s="4" t="s">
        <v>232</v>
      </c>
    </row>
    <row r="266" customFormat="false" ht="15.75" hidden="false" customHeight="true" outlineLevel="0" collapsed="false">
      <c r="A266" s="4" t="str">
        <f aca="false">HYPERLINK("https://www.fabsurplus.com/sdi_catalog/salesItemDetails.do?id=99342")</f>
        <v>https://www.fabsurplus.com/sdi_catalog/salesItemDetails.do?id=99342</v>
      </c>
      <c r="B266" s="4" t="s">
        <v>889</v>
      </c>
      <c r="C266" s="4" t="s">
        <v>890</v>
      </c>
      <c r="D266" s="4" t="s">
        <v>891</v>
      </c>
      <c r="E266" s="4" t="s">
        <v>387</v>
      </c>
      <c r="F266" s="4" t="s">
        <v>14</v>
      </c>
      <c r="G266" s="4"/>
      <c r="H266" s="4"/>
      <c r="I266" s="5" t="n">
        <v>36678</v>
      </c>
      <c r="J266" s="4" t="s">
        <v>127</v>
      </c>
    </row>
    <row r="267" customFormat="false" ht="15.75" hidden="false" customHeight="true" outlineLevel="0" collapsed="false">
      <c r="A267" s="2" t="str">
        <f aca="false">HYPERLINK("https://www.fabsurplus.com/sdi_catalog/salesItemDetails.do?id=99343")</f>
        <v>https://www.fabsurplus.com/sdi_catalog/salesItemDetails.do?id=99343</v>
      </c>
      <c r="B267" s="2" t="s">
        <v>892</v>
      </c>
      <c r="C267" s="2" t="s">
        <v>890</v>
      </c>
      <c r="D267" s="2" t="s">
        <v>891</v>
      </c>
      <c r="E267" s="2" t="s">
        <v>387</v>
      </c>
      <c r="F267" s="2" t="s">
        <v>424</v>
      </c>
      <c r="G267" s="2"/>
      <c r="H267" s="2"/>
      <c r="I267" s="3" t="n">
        <v>36678</v>
      </c>
      <c r="J267" s="2" t="s">
        <v>127</v>
      </c>
    </row>
    <row r="268" customFormat="false" ht="15.75" hidden="false" customHeight="true" outlineLevel="0" collapsed="false">
      <c r="A268" s="2" t="str">
        <f aca="false">HYPERLINK("https://www.fabsurplus.com/sdi_catalog/salesItemDetails.do?id=94413")</f>
        <v>https://www.fabsurplus.com/sdi_catalog/salesItemDetails.do?id=94413</v>
      </c>
      <c r="B268" s="2" t="s">
        <v>893</v>
      </c>
      <c r="C268" s="2" t="s">
        <v>890</v>
      </c>
      <c r="D268" s="2" t="s">
        <v>891</v>
      </c>
      <c r="E268" s="2" t="s">
        <v>894</v>
      </c>
      <c r="F268" s="2" t="s">
        <v>14</v>
      </c>
      <c r="G268" s="2" t="s">
        <v>295</v>
      </c>
      <c r="H268" s="2"/>
      <c r="I268" s="3" t="n">
        <v>37043</v>
      </c>
      <c r="J268" s="2" t="s">
        <v>127</v>
      </c>
    </row>
    <row r="269" customFormat="false" ht="15.75" hidden="false" customHeight="true" outlineLevel="0" collapsed="false">
      <c r="A269" s="4" t="str">
        <f aca="false">HYPERLINK("https://www.fabsurplus.com/sdi_catalog/salesItemDetails.do?id=94414")</f>
        <v>https://www.fabsurplus.com/sdi_catalog/salesItemDetails.do?id=94414</v>
      </c>
      <c r="B269" s="4" t="s">
        <v>895</v>
      </c>
      <c r="C269" s="4" t="s">
        <v>890</v>
      </c>
      <c r="D269" s="4" t="s">
        <v>891</v>
      </c>
      <c r="E269" s="4" t="s">
        <v>894</v>
      </c>
      <c r="F269" s="4" t="s">
        <v>424</v>
      </c>
      <c r="G269" s="4" t="s">
        <v>295</v>
      </c>
      <c r="H269" s="4"/>
      <c r="I269" s="5" t="n">
        <v>36678</v>
      </c>
      <c r="J269" s="4" t="s">
        <v>127</v>
      </c>
    </row>
    <row r="270" customFormat="false" ht="15.75" hidden="false" customHeight="true" outlineLevel="0" collapsed="false">
      <c r="A270" s="2" t="str">
        <f aca="false">HYPERLINK("https://www.fabsurplus.com/sdi_catalog/salesItemDetails.do?id=94415")</f>
        <v>https://www.fabsurplus.com/sdi_catalog/salesItemDetails.do?id=94415</v>
      </c>
      <c r="B270" s="2" t="s">
        <v>896</v>
      </c>
      <c r="C270" s="2" t="s">
        <v>890</v>
      </c>
      <c r="D270" s="2" t="s">
        <v>891</v>
      </c>
      <c r="E270" s="2" t="s">
        <v>894</v>
      </c>
      <c r="F270" s="2" t="s">
        <v>897</v>
      </c>
      <c r="G270" s="2" t="s">
        <v>295</v>
      </c>
      <c r="H270" s="2"/>
      <c r="I270" s="3" t="n">
        <v>39965</v>
      </c>
      <c r="J270" s="2" t="s">
        <v>127</v>
      </c>
    </row>
    <row r="271" customFormat="false" ht="15.75" hidden="false" customHeight="true" outlineLevel="0" collapsed="false">
      <c r="A271" s="4" t="str">
        <f aca="false">HYPERLINK("https://www.fabsurplus.com/sdi_catalog/salesItemDetails.do?id=94420")</f>
        <v>https://www.fabsurplus.com/sdi_catalog/salesItemDetails.do?id=94420</v>
      </c>
      <c r="B271" s="4" t="s">
        <v>898</v>
      </c>
      <c r="C271" s="4" t="s">
        <v>890</v>
      </c>
      <c r="D271" s="4" t="s">
        <v>891</v>
      </c>
      <c r="E271" s="4" t="s">
        <v>894</v>
      </c>
      <c r="F271" s="4" t="s">
        <v>14</v>
      </c>
      <c r="G271" s="4" t="s">
        <v>295</v>
      </c>
      <c r="H271" s="4"/>
      <c r="I271" s="5" t="n">
        <v>36678</v>
      </c>
      <c r="J271" s="4" t="s">
        <v>127</v>
      </c>
    </row>
    <row r="272" customFormat="false" ht="15.75" hidden="false" customHeight="true" outlineLevel="0" collapsed="false">
      <c r="A272" s="4" t="str">
        <f aca="false">HYPERLINK("https://www.fabsurplus.com/sdi_catalog/salesItemDetails.do?id=99344")</f>
        <v>https://www.fabsurplus.com/sdi_catalog/salesItemDetails.do?id=99344</v>
      </c>
      <c r="B272" s="4" t="s">
        <v>899</v>
      </c>
      <c r="C272" s="4" t="s">
        <v>890</v>
      </c>
      <c r="D272" s="4" t="s">
        <v>900</v>
      </c>
      <c r="E272" s="4" t="s">
        <v>387</v>
      </c>
      <c r="F272" s="4" t="s">
        <v>897</v>
      </c>
      <c r="G272" s="4"/>
      <c r="H272" s="4"/>
      <c r="I272" s="5" t="n">
        <v>36678</v>
      </c>
      <c r="J272" s="4" t="s">
        <v>127</v>
      </c>
    </row>
    <row r="273" customFormat="false" ht="15.75" hidden="false" customHeight="true" outlineLevel="0" collapsed="false">
      <c r="A273" s="2" t="str">
        <f aca="false">HYPERLINK("https://www.fabsurplus.com/sdi_catalog/salesItemDetails.do?id=99345")</f>
        <v>https://www.fabsurplus.com/sdi_catalog/salesItemDetails.do?id=99345</v>
      </c>
      <c r="B273" s="2" t="s">
        <v>901</v>
      </c>
      <c r="C273" s="2" t="s">
        <v>890</v>
      </c>
      <c r="D273" s="2" t="s">
        <v>902</v>
      </c>
      <c r="E273" s="2" t="s">
        <v>387</v>
      </c>
      <c r="F273" s="2" t="s">
        <v>14</v>
      </c>
      <c r="G273" s="2"/>
      <c r="H273" s="2"/>
      <c r="I273" s="3" t="n">
        <v>41061</v>
      </c>
      <c r="J273" s="2" t="s">
        <v>127</v>
      </c>
    </row>
    <row r="274" customFormat="false" ht="15.75" hidden="false" customHeight="true" outlineLevel="0" collapsed="false">
      <c r="A274" s="4" t="str">
        <f aca="false">HYPERLINK("https://www.fabsurplus.com/sdi_catalog/salesItemDetails.do?id=99346")</f>
        <v>https://www.fabsurplus.com/sdi_catalog/salesItemDetails.do?id=99346</v>
      </c>
      <c r="B274" s="4" t="s">
        <v>903</v>
      </c>
      <c r="C274" s="4" t="s">
        <v>890</v>
      </c>
      <c r="D274" s="4" t="s">
        <v>902</v>
      </c>
      <c r="E274" s="4" t="s">
        <v>387</v>
      </c>
      <c r="F274" s="4" t="s">
        <v>424</v>
      </c>
      <c r="G274" s="4"/>
      <c r="H274" s="4"/>
      <c r="I274" s="5" t="n">
        <v>36678</v>
      </c>
      <c r="J274" s="4" t="s">
        <v>127</v>
      </c>
    </row>
    <row r="275" customFormat="false" ht="15.75" hidden="false" customHeight="true" outlineLevel="0" collapsed="false">
      <c r="A275" s="2" t="str">
        <f aca="false">HYPERLINK("https://www.fabsurplus.com/sdi_catalog/salesItemDetails.do?id=99347")</f>
        <v>https://www.fabsurplus.com/sdi_catalog/salesItemDetails.do?id=99347</v>
      </c>
      <c r="B275" s="2" t="s">
        <v>904</v>
      </c>
      <c r="C275" s="2" t="s">
        <v>890</v>
      </c>
      <c r="D275" s="2" t="s">
        <v>905</v>
      </c>
      <c r="E275" s="2" t="s">
        <v>387</v>
      </c>
      <c r="F275" s="2" t="s">
        <v>14</v>
      </c>
      <c r="G275" s="2"/>
      <c r="H275" s="2"/>
      <c r="I275" s="3" t="n">
        <v>40330</v>
      </c>
      <c r="J275" s="2" t="s">
        <v>127</v>
      </c>
    </row>
    <row r="276" customFormat="false" ht="15.75" hidden="false" customHeight="true" outlineLevel="0" collapsed="false">
      <c r="A276" s="4" t="str">
        <f aca="false">HYPERLINK("https://www.fabsurplus.com/sdi_catalog/salesItemDetails.do?id=99348")</f>
        <v>https://www.fabsurplus.com/sdi_catalog/salesItemDetails.do?id=99348</v>
      </c>
      <c r="B276" s="4" t="s">
        <v>906</v>
      </c>
      <c r="C276" s="4" t="s">
        <v>890</v>
      </c>
      <c r="D276" s="4" t="s">
        <v>907</v>
      </c>
      <c r="E276" s="4" t="s">
        <v>387</v>
      </c>
      <c r="F276" s="4" t="s">
        <v>14</v>
      </c>
      <c r="G276" s="4"/>
      <c r="H276" s="4"/>
      <c r="I276" s="5" t="n">
        <v>37408</v>
      </c>
      <c r="J276" s="4" t="s">
        <v>127</v>
      </c>
    </row>
    <row r="277" customFormat="false" ht="15.75" hidden="false" customHeight="true" outlineLevel="0" collapsed="false">
      <c r="A277" s="2" t="str">
        <f aca="false">HYPERLINK("https://www.fabsurplus.com/sdi_catalog/salesItemDetails.do?id=99349")</f>
        <v>https://www.fabsurplus.com/sdi_catalog/salesItemDetails.do?id=99349</v>
      </c>
      <c r="B277" s="2" t="s">
        <v>908</v>
      </c>
      <c r="C277" s="2" t="s">
        <v>890</v>
      </c>
      <c r="D277" s="2" t="s">
        <v>907</v>
      </c>
      <c r="E277" s="2" t="s">
        <v>387</v>
      </c>
      <c r="F277" s="2" t="s">
        <v>14</v>
      </c>
      <c r="G277" s="2"/>
      <c r="H277" s="2"/>
      <c r="I277" s="3" t="n">
        <v>37773</v>
      </c>
      <c r="J277" s="2" t="s">
        <v>127</v>
      </c>
    </row>
    <row r="278" customFormat="false" ht="15.75" hidden="false" customHeight="true" outlineLevel="0" collapsed="false">
      <c r="A278" s="2" t="str">
        <f aca="false">HYPERLINK("https://www.fabsurplus.com/sdi_catalog/salesItemDetails.do?id=99351")</f>
        <v>https://www.fabsurplus.com/sdi_catalog/salesItemDetails.do?id=99351</v>
      </c>
      <c r="B278" s="2" t="s">
        <v>909</v>
      </c>
      <c r="C278" s="2" t="s">
        <v>890</v>
      </c>
      <c r="D278" s="2" t="s">
        <v>907</v>
      </c>
      <c r="E278" s="2" t="s">
        <v>387</v>
      </c>
      <c r="F278" s="2" t="s">
        <v>14</v>
      </c>
      <c r="G278" s="2"/>
      <c r="H278" s="2"/>
      <c r="I278" s="3" t="n">
        <v>37773</v>
      </c>
      <c r="J278" s="2" t="s">
        <v>127</v>
      </c>
    </row>
    <row r="279" customFormat="false" ht="15.75" hidden="false" customHeight="true" outlineLevel="0" collapsed="false">
      <c r="A279" s="4" t="str">
        <f aca="false">HYPERLINK("https://www.fabsurplus.com/sdi_catalog/salesItemDetails.do?id=99352")</f>
        <v>https://www.fabsurplus.com/sdi_catalog/salesItemDetails.do?id=99352</v>
      </c>
      <c r="B279" s="4" t="s">
        <v>910</v>
      </c>
      <c r="C279" s="4" t="s">
        <v>890</v>
      </c>
      <c r="D279" s="4" t="s">
        <v>907</v>
      </c>
      <c r="E279" s="4" t="s">
        <v>387</v>
      </c>
      <c r="F279" s="4" t="s">
        <v>14</v>
      </c>
      <c r="G279" s="4"/>
      <c r="H279" s="4"/>
      <c r="I279" s="5" t="n">
        <v>37773</v>
      </c>
      <c r="J279" s="4" t="s">
        <v>127</v>
      </c>
    </row>
    <row r="280" customFormat="false" ht="15.75" hidden="false" customHeight="true" outlineLevel="0" collapsed="false">
      <c r="A280" s="2" t="str">
        <f aca="false">HYPERLINK("https://www.fabsurplus.com/sdi_catalog/salesItemDetails.do?id=99353")</f>
        <v>https://www.fabsurplus.com/sdi_catalog/salesItemDetails.do?id=99353</v>
      </c>
      <c r="B280" s="2" t="s">
        <v>911</v>
      </c>
      <c r="C280" s="2" t="s">
        <v>890</v>
      </c>
      <c r="D280" s="2" t="s">
        <v>907</v>
      </c>
      <c r="E280" s="2" t="s">
        <v>387</v>
      </c>
      <c r="F280" s="2" t="s">
        <v>14</v>
      </c>
      <c r="G280" s="2"/>
      <c r="H280" s="2"/>
      <c r="I280" s="3" t="n">
        <v>37773</v>
      </c>
      <c r="J280" s="2" t="s">
        <v>127</v>
      </c>
    </row>
    <row r="281" customFormat="false" ht="15.75" hidden="false" customHeight="true" outlineLevel="0" collapsed="false">
      <c r="A281" s="4" t="str">
        <f aca="false">HYPERLINK("https://www.fabsurplus.com/sdi_catalog/salesItemDetails.do?id=99354")</f>
        <v>https://www.fabsurplus.com/sdi_catalog/salesItemDetails.do?id=99354</v>
      </c>
      <c r="B281" s="4" t="s">
        <v>912</v>
      </c>
      <c r="C281" s="4" t="s">
        <v>890</v>
      </c>
      <c r="D281" s="4" t="s">
        <v>907</v>
      </c>
      <c r="E281" s="4" t="s">
        <v>387</v>
      </c>
      <c r="F281" s="4" t="s">
        <v>14</v>
      </c>
      <c r="G281" s="4"/>
      <c r="H281" s="4"/>
      <c r="I281" s="5" t="n">
        <v>37773</v>
      </c>
      <c r="J281" s="4" t="s">
        <v>127</v>
      </c>
    </row>
    <row r="282" customFormat="false" ht="15.75" hidden="false" customHeight="true" outlineLevel="0" collapsed="false">
      <c r="A282" s="2" t="str">
        <f aca="false">HYPERLINK("https://www.fabsurplus.com/sdi_catalog/salesItemDetails.do?id=99355")</f>
        <v>https://www.fabsurplus.com/sdi_catalog/salesItemDetails.do?id=99355</v>
      </c>
      <c r="B282" s="2" t="s">
        <v>913</v>
      </c>
      <c r="C282" s="2" t="s">
        <v>890</v>
      </c>
      <c r="D282" s="2" t="s">
        <v>907</v>
      </c>
      <c r="E282" s="2" t="s">
        <v>387</v>
      </c>
      <c r="F282" s="2" t="s">
        <v>14</v>
      </c>
      <c r="G282" s="2"/>
      <c r="H282" s="2"/>
      <c r="I282" s="3" t="n">
        <v>37773</v>
      </c>
      <c r="J282" s="2" t="s">
        <v>127</v>
      </c>
    </row>
    <row r="283" customFormat="false" ht="15.75" hidden="false" customHeight="true" outlineLevel="0" collapsed="false">
      <c r="A283" s="4" t="str">
        <f aca="false">HYPERLINK("https://www.fabsurplus.com/sdi_catalog/salesItemDetails.do?id=99356")</f>
        <v>https://www.fabsurplus.com/sdi_catalog/salesItemDetails.do?id=99356</v>
      </c>
      <c r="B283" s="4" t="s">
        <v>914</v>
      </c>
      <c r="C283" s="4" t="s">
        <v>890</v>
      </c>
      <c r="D283" s="4" t="s">
        <v>907</v>
      </c>
      <c r="E283" s="4" t="s">
        <v>387</v>
      </c>
      <c r="F283" s="4" t="s">
        <v>14</v>
      </c>
      <c r="G283" s="4"/>
      <c r="H283" s="4"/>
      <c r="I283" s="5" t="n">
        <v>38139</v>
      </c>
      <c r="J283" s="4" t="s">
        <v>127</v>
      </c>
    </row>
    <row r="284" customFormat="false" ht="15.75" hidden="false" customHeight="true" outlineLevel="0" collapsed="false">
      <c r="A284" s="2" t="str">
        <f aca="false">HYPERLINK("https://www.fabsurplus.com/sdi_catalog/salesItemDetails.do?id=99357")</f>
        <v>https://www.fabsurplus.com/sdi_catalog/salesItemDetails.do?id=99357</v>
      </c>
      <c r="B284" s="2" t="s">
        <v>915</v>
      </c>
      <c r="C284" s="2" t="s">
        <v>890</v>
      </c>
      <c r="D284" s="2" t="s">
        <v>907</v>
      </c>
      <c r="E284" s="2" t="s">
        <v>387</v>
      </c>
      <c r="F284" s="2" t="s">
        <v>14</v>
      </c>
      <c r="G284" s="2"/>
      <c r="H284" s="2"/>
      <c r="I284" s="3" t="n">
        <v>38139</v>
      </c>
      <c r="J284" s="2" t="s">
        <v>127</v>
      </c>
    </row>
    <row r="285" customFormat="false" ht="15.75" hidden="false" customHeight="true" outlineLevel="0" collapsed="false">
      <c r="A285" s="4" t="str">
        <f aca="false">HYPERLINK("https://www.fabsurplus.com/sdi_catalog/salesItemDetails.do?id=99358")</f>
        <v>https://www.fabsurplus.com/sdi_catalog/salesItemDetails.do?id=99358</v>
      </c>
      <c r="B285" s="4" t="s">
        <v>916</v>
      </c>
      <c r="C285" s="4" t="s">
        <v>890</v>
      </c>
      <c r="D285" s="4" t="s">
        <v>907</v>
      </c>
      <c r="E285" s="4" t="s">
        <v>387</v>
      </c>
      <c r="F285" s="4" t="s">
        <v>14</v>
      </c>
      <c r="G285" s="4"/>
      <c r="H285" s="4"/>
      <c r="I285" s="5" t="n">
        <v>38139</v>
      </c>
      <c r="J285" s="4" t="s">
        <v>127</v>
      </c>
    </row>
    <row r="286" customFormat="false" ht="15.75" hidden="false" customHeight="true" outlineLevel="0" collapsed="false">
      <c r="A286" s="2" t="str">
        <f aca="false">HYPERLINK("https://www.fabsurplus.com/sdi_catalog/salesItemDetails.do?id=99359")</f>
        <v>https://www.fabsurplus.com/sdi_catalog/salesItemDetails.do?id=99359</v>
      </c>
      <c r="B286" s="2" t="s">
        <v>917</v>
      </c>
      <c r="C286" s="2" t="s">
        <v>890</v>
      </c>
      <c r="D286" s="2" t="s">
        <v>907</v>
      </c>
      <c r="E286" s="2" t="s">
        <v>387</v>
      </c>
      <c r="F286" s="2" t="s">
        <v>14</v>
      </c>
      <c r="G286" s="2"/>
      <c r="H286" s="2"/>
      <c r="I286" s="3" t="n">
        <v>37408</v>
      </c>
      <c r="J286" s="2" t="s">
        <v>127</v>
      </c>
    </row>
    <row r="287" customFormat="false" ht="15.75" hidden="false" customHeight="true" outlineLevel="0" collapsed="false">
      <c r="A287" s="4" t="str">
        <f aca="false">HYPERLINK("https://www.fabsurplus.com/sdi_catalog/salesItemDetails.do?id=99360")</f>
        <v>https://www.fabsurplus.com/sdi_catalog/salesItemDetails.do?id=99360</v>
      </c>
      <c r="B287" s="4" t="s">
        <v>918</v>
      </c>
      <c r="C287" s="4" t="s">
        <v>890</v>
      </c>
      <c r="D287" s="4" t="s">
        <v>907</v>
      </c>
      <c r="E287" s="4" t="s">
        <v>387</v>
      </c>
      <c r="F287" s="4" t="s">
        <v>14</v>
      </c>
      <c r="G287" s="4"/>
      <c r="H287" s="4"/>
      <c r="I287" s="5" t="n">
        <v>38139</v>
      </c>
      <c r="J287" s="4" t="s">
        <v>127</v>
      </c>
    </row>
    <row r="288" customFormat="false" ht="15.75" hidden="false" customHeight="true" outlineLevel="0" collapsed="false">
      <c r="A288" s="2" t="str">
        <f aca="false">HYPERLINK("https://www.fabsurplus.com/sdi_catalog/salesItemDetails.do?id=99361")</f>
        <v>https://www.fabsurplus.com/sdi_catalog/salesItemDetails.do?id=99361</v>
      </c>
      <c r="B288" s="2" t="s">
        <v>919</v>
      </c>
      <c r="C288" s="2" t="s">
        <v>920</v>
      </c>
      <c r="D288" s="2" t="s">
        <v>921</v>
      </c>
      <c r="E288" s="2" t="s">
        <v>922</v>
      </c>
      <c r="F288" s="2" t="s">
        <v>14</v>
      </c>
      <c r="G288" s="2"/>
      <c r="H288" s="2"/>
      <c r="I288" s="3" t="n">
        <v>35947</v>
      </c>
      <c r="J288" s="2" t="s">
        <v>127</v>
      </c>
    </row>
    <row r="289" customFormat="false" ht="15.75" hidden="false" customHeight="true" outlineLevel="0" collapsed="false">
      <c r="A289" s="4" t="str">
        <f aca="false">HYPERLINK("https://www.fabsurplus.com/sdi_catalog/salesItemDetails.do?id=99362")</f>
        <v>https://www.fabsurplus.com/sdi_catalog/salesItemDetails.do?id=99362</v>
      </c>
      <c r="B289" s="4" t="s">
        <v>923</v>
      </c>
      <c r="C289" s="4" t="s">
        <v>920</v>
      </c>
      <c r="D289" s="4" t="s">
        <v>924</v>
      </c>
      <c r="E289" s="4" t="s">
        <v>922</v>
      </c>
      <c r="F289" s="4" t="s">
        <v>14</v>
      </c>
      <c r="G289" s="4"/>
      <c r="H289" s="4"/>
      <c r="I289" s="5" t="n">
        <v>36678</v>
      </c>
      <c r="J289" s="4" t="s">
        <v>127</v>
      </c>
    </row>
    <row r="290" customFormat="false" ht="15.75" hidden="false" customHeight="true" outlineLevel="0" collapsed="false">
      <c r="A290" s="4" t="str">
        <f aca="false">HYPERLINK("https://www.fabsurplus.com/sdi_catalog/salesItemDetails.do?id=87607")</f>
        <v>https://www.fabsurplus.com/sdi_catalog/salesItemDetails.do?id=87607</v>
      </c>
      <c r="B290" s="4" t="s">
        <v>925</v>
      </c>
      <c r="C290" s="4" t="s">
        <v>926</v>
      </c>
      <c r="D290" s="4" t="s">
        <v>927</v>
      </c>
      <c r="E290" s="4" t="s">
        <v>928</v>
      </c>
      <c r="F290" s="4" t="s">
        <v>14</v>
      </c>
      <c r="G290" s="4" t="s">
        <v>251</v>
      </c>
      <c r="H290" s="4" t="s">
        <v>35</v>
      </c>
      <c r="I290" s="5" t="n">
        <v>35186</v>
      </c>
      <c r="J290" s="4" t="s">
        <v>17</v>
      </c>
    </row>
    <row r="291" customFormat="false" ht="15.75" hidden="false" customHeight="true" outlineLevel="0" collapsed="false">
      <c r="A291" s="2" t="str">
        <f aca="false">HYPERLINK("https://www.fabsurplus.com/sdi_catalog/salesItemDetails.do?id=89968")</f>
        <v>https://www.fabsurplus.com/sdi_catalog/salesItemDetails.do?id=89968</v>
      </c>
      <c r="B291" s="2" t="s">
        <v>929</v>
      </c>
      <c r="C291" s="2" t="s">
        <v>926</v>
      </c>
      <c r="D291" s="2" t="s">
        <v>930</v>
      </c>
      <c r="E291" s="2" t="s">
        <v>931</v>
      </c>
      <c r="F291" s="2" t="s">
        <v>14</v>
      </c>
      <c r="G291" s="2" t="s">
        <v>251</v>
      </c>
      <c r="H291" s="2" t="s">
        <v>16</v>
      </c>
      <c r="I291" s="2"/>
      <c r="J291" s="2" t="s">
        <v>17</v>
      </c>
    </row>
    <row r="292" customFormat="false" ht="15.75" hidden="false" customHeight="true" outlineLevel="0" collapsed="false">
      <c r="A292" s="4" t="str">
        <f aca="false">HYPERLINK("https://www.fabsurplus.com/sdi_catalog/salesItemDetails.do?id=73208")</f>
        <v>https://www.fabsurplus.com/sdi_catalog/salesItemDetails.do?id=73208</v>
      </c>
      <c r="B292" s="4" t="s">
        <v>932</v>
      </c>
      <c r="C292" s="4" t="s">
        <v>933</v>
      </c>
      <c r="D292" s="4" t="s">
        <v>934</v>
      </c>
      <c r="E292" s="4" t="s">
        <v>935</v>
      </c>
      <c r="F292" s="4" t="s">
        <v>14</v>
      </c>
      <c r="G292" s="4" t="s">
        <v>936</v>
      </c>
      <c r="H292" s="4" t="s">
        <v>16</v>
      </c>
      <c r="I292" s="5" t="n">
        <v>36069</v>
      </c>
      <c r="J292" s="4" t="s">
        <v>232</v>
      </c>
    </row>
    <row r="293" customFormat="false" ht="15.75" hidden="false" customHeight="true" outlineLevel="0" collapsed="false">
      <c r="A293" s="2" t="str">
        <f aca="false">HYPERLINK("https://www.fabsurplus.com/sdi_catalog/salesItemDetails.do?id=95233")</f>
        <v>https://www.fabsurplus.com/sdi_catalog/salesItemDetails.do?id=95233</v>
      </c>
      <c r="B293" s="2" t="s">
        <v>937</v>
      </c>
      <c r="C293" s="2" t="s">
        <v>938</v>
      </c>
      <c r="D293" s="2" t="s">
        <v>939</v>
      </c>
      <c r="E293" s="2" t="s">
        <v>940</v>
      </c>
      <c r="F293" s="2" t="s">
        <v>14</v>
      </c>
      <c r="G293" s="2" t="s">
        <v>49</v>
      </c>
      <c r="H293" s="2" t="s">
        <v>35</v>
      </c>
      <c r="I293" s="3" t="n">
        <v>38687</v>
      </c>
      <c r="J293" s="2" t="s">
        <v>941</v>
      </c>
    </row>
    <row r="294" customFormat="false" ht="15.75" hidden="false" customHeight="true" outlineLevel="0" collapsed="false">
      <c r="A294" s="4" t="str">
        <f aca="false">HYPERLINK("https://www.fabsurplus.com/sdi_catalog/salesItemDetails.do?id=71910")</f>
        <v>https://www.fabsurplus.com/sdi_catalog/salesItemDetails.do?id=71910</v>
      </c>
      <c r="B294" s="4" t="s">
        <v>942</v>
      </c>
      <c r="C294" s="4" t="s">
        <v>938</v>
      </c>
      <c r="D294" s="4" t="s">
        <v>943</v>
      </c>
      <c r="E294" s="4" t="s">
        <v>944</v>
      </c>
      <c r="F294" s="4" t="s">
        <v>14</v>
      </c>
      <c r="G294" s="4" t="s">
        <v>49</v>
      </c>
      <c r="H294" s="4" t="s">
        <v>35</v>
      </c>
      <c r="I294" s="5" t="n">
        <v>39600</v>
      </c>
      <c r="J294" s="4" t="s">
        <v>17</v>
      </c>
    </row>
    <row r="295" customFormat="false" ht="15.75" hidden="false" customHeight="true" outlineLevel="0" collapsed="false">
      <c r="A295" s="2" t="str">
        <f aca="false">HYPERLINK("https://www.fabsurplus.com/sdi_catalog/salesItemDetails.do?id=71908")</f>
        <v>https://www.fabsurplus.com/sdi_catalog/salesItemDetails.do?id=71908</v>
      </c>
      <c r="B295" s="2" t="s">
        <v>945</v>
      </c>
      <c r="C295" s="2" t="s">
        <v>938</v>
      </c>
      <c r="D295" s="2" t="s">
        <v>946</v>
      </c>
      <c r="E295" s="2" t="s">
        <v>947</v>
      </c>
      <c r="F295" s="2" t="s">
        <v>897</v>
      </c>
      <c r="G295" s="2" t="s">
        <v>44</v>
      </c>
      <c r="H295" s="2" t="s">
        <v>35</v>
      </c>
      <c r="I295" s="2"/>
      <c r="J295" s="2" t="s">
        <v>17</v>
      </c>
    </row>
    <row r="296" customFormat="false" ht="15.75" hidden="false" customHeight="true" outlineLevel="0" collapsed="false">
      <c r="A296" s="4" t="str">
        <f aca="false">HYPERLINK("https://www.fabsurplus.com/sdi_catalog/salesItemDetails.do?id=80177")</f>
        <v>https://www.fabsurplus.com/sdi_catalog/salesItemDetails.do?id=80177</v>
      </c>
      <c r="B296" s="4" t="s">
        <v>948</v>
      </c>
      <c r="C296" s="4" t="s">
        <v>938</v>
      </c>
      <c r="D296" s="4" t="s">
        <v>949</v>
      </c>
      <c r="E296" s="4" t="s">
        <v>950</v>
      </c>
      <c r="F296" s="4" t="s">
        <v>14</v>
      </c>
      <c r="G296" s="4" t="s">
        <v>265</v>
      </c>
      <c r="H296" s="4" t="s">
        <v>16</v>
      </c>
      <c r="I296" s="5" t="n">
        <v>39356.0833333333</v>
      </c>
      <c r="J296" s="4" t="s">
        <v>17</v>
      </c>
    </row>
    <row r="297" customFormat="false" ht="15.75" hidden="false" customHeight="true" outlineLevel="0" collapsed="false">
      <c r="A297" s="2" t="str">
        <f aca="false">HYPERLINK("https://www.fabsurplus.com/sdi_catalog/salesItemDetails.do?id=80178")</f>
        <v>https://www.fabsurplus.com/sdi_catalog/salesItemDetails.do?id=80178</v>
      </c>
      <c r="B297" s="2" t="s">
        <v>951</v>
      </c>
      <c r="C297" s="2" t="s">
        <v>938</v>
      </c>
      <c r="D297" s="2" t="s">
        <v>949</v>
      </c>
      <c r="E297" s="2" t="s">
        <v>950</v>
      </c>
      <c r="F297" s="2" t="s">
        <v>14</v>
      </c>
      <c r="G297" s="2" t="s">
        <v>265</v>
      </c>
      <c r="H297" s="2" t="s">
        <v>16</v>
      </c>
      <c r="I297" s="3" t="n">
        <v>39356.0833333333</v>
      </c>
      <c r="J297" s="2" t="s">
        <v>17</v>
      </c>
    </row>
    <row r="298" customFormat="false" ht="15.75" hidden="false" customHeight="true" outlineLevel="0" collapsed="false">
      <c r="A298" s="4" t="str">
        <f aca="false">HYPERLINK("https://www.fabsurplus.com/sdi_catalog/salesItemDetails.do?id=80179")</f>
        <v>https://www.fabsurplus.com/sdi_catalog/salesItemDetails.do?id=80179</v>
      </c>
      <c r="B298" s="4" t="s">
        <v>952</v>
      </c>
      <c r="C298" s="4" t="s">
        <v>938</v>
      </c>
      <c r="D298" s="4" t="s">
        <v>949</v>
      </c>
      <c r="E298" s="4" t="s">
        <v>950</v>
      </c>
      <c r="F298" s="4" t="s">
        <v>14</v>
      </c>
      <c r="G298" s="4" t="s">
        <v>265</v>
      </c>
      <c r="H298" s="4" t="s">
        <v>16</v>
      </c>
      <c r="I298" s="5" t="n">
        <v>39356.0833333333</v>
      </c>
      <c r="J298" s="4" t="s">
        <v>17</v>
      </c>
    </row>
    <row r="299" customFormat="false" ht="15.75" hidden="false" customHeight="true" outlineLevel="0" collapsed="false">
      <c r="A299" s="2" t="str">
        <f aca="false">HYPERLINK("https://www.fabsurplus.com/sdi_catalog/salesItemDetails.do?id=80180")</f>
        <v>https://www.fabsurplus.com/sdi_catalog/salesItemDetails.do?id=80180</v>
      </c>
      <c r="B299" s="2" t="s">
        <v>953</v>
      </c>
      <c r="C299" s="2" t="s">
        <v>938</v>
      </c>
      <c r="D299" s="2" t="s">
        <v>949</v>
      </c>
      <c r="E299" s="2" t="s">
        <v>950</v>
      </c>
      <c r="F299" s="2" t="s">
        <v>14</v>
      </c>
      <c r="G299" s="2" t="s">
        <v>265</v>
      </c>
      <c r="H299" s="2" t="s">
        <v>16</v>
      </c>
      <c r="I299" s="3" t="n">
        <v>39356.0833333333</v>
      </c>
      <c r="J299" s="2" t="s">
        <v>17</v>
      </c>
    </row>
    <row r="300" customFormat="false" ht="15.75" hidden="false" customHeight="true" outlineLevel="0" collapsed="false">
      <c r="A300" s="4" t="str">
        <f aca="false">HYPERLINK("https://www.fabsurplus.com/sdi_catalog/salesItemDetails.do?id=80181")</f>
        <v>https://www.fabsurplus.com/sdi_catalog/salesItemDetails.do?id=80181</v>
      </c>
      <c r="B300" s="4" t="s">
        <v>954</v>
      </c>
      <c r="C300" s="4" t="s">
        <v>938</v>
      </c>
      <c r="D300" s="4" t="s">
        <v>949</v>
      </c>
      <c r="E300" s="4" t="s">
        <v>950</v>
      </c>
      <c r="F300" s="4" t="s">
        <v>14</v>
      </c>
      <c r="G300" s="4" t="s">
        <v>265</v>
      </c>
      <c r="H300" s="4" t="s">
        <v>16</v>
      </c>
      <c r="I300" s="5" t="n">
        <v>39356.0833333333</v>
      </c>
      <c r="J300" s="4" t="s">
        <v>17</v>
      </c>
    </row>
    <row r="301" customFormat="false" ht="15.75" hidden="false" customHeight="true" outlineLevel="0" collapsed="false">
      <c r="A301" s="2" t="str">
        <f aca="false">HYPERLINK("https://www.fabsurplus.com/sdi_catalog/salesItemDetails.do?id=80182")</f>
        <v>https://www.fabsurplus.com/sdi_catalog/salesItemDetails.do?id=80182</v>
      </c>
      <c r="B301" s="2" t="s">
        <v>955</v>
      </c>
      <c r="C301" s="2" t="s">
        <v>938</v>
      </c>
      <c r="D301" s="2" t="s">
        <v>949</v>
      </c>
      <c r="E301" s="2" t="s">
        <v>950</v>
      </c>
      <c r="F301" s="2" t="s">
        <v>14</v>
      </c>
      <c r="G301" s="2" t="s">
        <v>265</v>
      </c>
      <c r="H301" s="2" t="s">
        <v>16</v>
      </c>
      <c r="I301" s="3" t="n">
        <v>39356.0833333333</v>
      </c>
      <c r="J301" s="2" t="s">
        <v>17</v>
      </c>
    </row>
    <row r="302" customFormat="false" ht="15.75" hidden="false" customHeight="true" outlineLevel="0" collapsed="false">
      <c r="A302" s="4" t="str">
        <f aca="false">HYPERLINK("https://www.fabsurplus.com/sdi_catalog/salesItemDetails.do?id=80183")</f>
        <v>https://www.fabsurplus.com/sdi_catalog/salesItemDetails.do?id=80183</v>
      </c>
      <c r="B302" s="4" t="s">
        <v>956</v>
      </c>
      <c r="C302" s="4" t="s">
        <v>938</v>
      </c>
      <c r="D302" s="4" t="s">
        <v>949</v>
      </c>
      <c r="E302" s="4" t="s">
        <v>950</v>
      </c>
      <c r="F302" s="4" t="s">
        <v>14</v>
      </c>
      <c r="G302" s="4" t="s">
        <v>265</v>
      </c>
      <c r="H302" s="4" t="s">
        <v>16</v>
      </c>
      <c r="I302" s="5" t="n">
        <v>39356.0833333333</v>
      </c>
      <c r="J302" s="4" t="s">
        <v>17</v>
      </c>
    </row>
    <row r="303" customFormat="false" ht="15.75" hidden="false" customHeight="true" outlineLevel="0" collapsed="false">
      <c r="A303" s="2" t="str">
        <f aca="false">HYPERLINK("https://www.fabsurplus.com/sdi_catalog/salesItemDetails.do?id=80184")</f>
        <v>https://www.fabsurplus.com/sdi_catalog/salesItemDetails.do?id=80184</v>
      </c>
      <c r="B303" s="2" t="s">
        <v>957</v>
      </c>
      <c r="C303" s="2" t="s">
        <v>938</v>
      </c>
      <c r="D303" s="2" t="s">
        <v>949</v>
      </c>
      <c r="E303" s="2" t="s">
        <v>950</v>
      </c>
      <c r="F303" s="2" t="s">
        <v>14</v>
      </c>
      <c r="G303" s="2" t="s">
        <v>265</v>
      </c>
      <c r="H303" s="2" t="s">
        <v>16</v>
      </c>
      <c r="I303" s="3" t="n">
        <v>39356.0833333333</v>
      </c>
      <c r="J303" s="2" t="s">
        <v>17</v>
      </c>
    </row>
    <row r="304" customFormat="false" ht="15.75" hidden="false" customHeight="true" outlineLevel="0" collapsed="false">
      <c r="A304" s="2" t="str">
        <f aca="false">HYPERLINK("https://www.fabsurplus.com/sdi_catalog/salesItemDetails.do?id=78133")</f>
        <v>https://www.fabsurplus.com/sdi_catalog/salesItemDetails.do?id=78133</v>
      </c>
      <c r="B304" s="2" t="s">
        <v>958</v>
      </c>
      <c r="C304" s="2" t="s">
        <v>938</v>
      </c>
      <c r="D304" s="2" t="s">
        <v>949</v>
      </c>
      <c r="E304" s="2" t="s">
        <v>959</v>
      </c>
      <c r="F304" s="2" t="s">
        <v>14</v>
      </c>
      <c r="G304" s="2" t="s">
        <v>265</v>
      </c>
      <c r="H304" s="2" t="s">
        <v>16</v>
      </c>
      <c r="I304" s="3" t="n">
        <v>39234</v>
      </c>
      <c r="J304" s="2" t="s">
        <v>17</v>
      </c>
    </row>
    <row r="305" customFormat="false" ht="15.75" hidden="false" customHeight="true" outlineLevel="0" collapsed="false">
      <c r="A305" s="4" t="str">
        <f aca="false">HYPERLINK("https://www.fabsurplus.com/sdi_catalog/salesItemDetails.do?id=78137")</f>
        <v>https://www.fabsurplus.com/sdi_catalog/salesItemDetails.do?id=78137</v>
      </c>
      <c r="B305" s="4" t="s">
        <v>960</v>
      </c>
      <c r="C305" s="4" t="s">
        <v>938</v>
      </c>
      <c r="D305" s="4" t="s">
        <v>949</v>
      </c>
      <c r="E305" s="4" t="s">
        <v>961</v>
      </c>
      <c r="F305" s="4" t="s">
        <v>14</v>
      </c>
      <c r="G305" s="4" t="s">
        <v>265</v>
      </c>
      <c r="H305" s="4" t="s">
        <v>16</v>
      </c>
      <c r="I305" s="4"/>
      <c r="J305" s="4" t="s">
        <v>17</v>
      </c>
    </row>
    <row r="306" customFormat="false" ht="15.75" hidden="false" customHeight="true" outlineLevel="0" collapsed="false">
      <c r="A306" s="4" t="str">
        <f aca="false">HYPERLINK("https://www.fabsurplus.com/sdi_catalog/salesItemDetails.do?id=86281")</f>
        <v>https://www.fabsurplus.com/sdi_catalog/salesItemDetails.do?id=86281</v>
      </c>
      <c r="B306" s="4" t="s">
        <v>962</v>
      </c>
      <c r="C306" s="4" t="s">
        <v>938</v>
      </c>
      <c r="D306" s="4" t="s">
        <v>963</v>
      </c>
      <c r="E306" s="4" t="s">
        <v>964</v>
      </c>
      <c r="F306" s="4" t="s">
        <v>14</v>
      </c>
      <c r="G306" s="4" t="s">
        <v>965</v>
      </c>
      <c r="H306" s="4" t="s">
        <v>35</v>
      </c>
      <c r="I306" s="4"/>
      <c r="J306" s="4" t="s">
        <v>966</v>
      </c>
    </row>
    <row r="307" customFormat="false" ht="15.75" hidden="false" customHeight="true" outlineLevel="0" collapsed="false">
      <c r="A307" s="2" t="str">
        <f aca="false">HYPERLINK("https://www.fabsurplus.com/sdi_catalog/salesItemDetails.do?id=78138")</f>
        <v>https://www.fabsurplus.com/sdi_catalog/salesItemDetails.do?id=78138</v>
      </c>
      <c r="B307" s="2" t="s">
        <v>967</v>
      </c>
      <c r="C307" s="2" t="s">
        <v>938</v>
      </c>
      <c r="D307" s="2" t="s">
        <v>968</v>
      </c>
      <c r="E307" s="2" t="s">
        <v>969</v>
      </c>
      <c r="F307" s="2" t="s">
        <v>14</v>
      </c>
      <c r="G307" s="2" t="s">
        <v>265</v>
      </c>
      <c r="H307" s="2" t="s">
        <v>35</v>
      </c>
      <c r="I307" s="3" t="n">
        <v>39173</v>
      </c>
      <c r="J307" s="2" t="s">
        <v>17</v>
      </c>
    </row>
    <row r="308" customFormat="false" ht="15.75" hidden="false" customHeight="true" outlineLevel="0" collapsed="false">
      <c r="A308" s="4" t="str">
        <f aca="false">HYPERLINK("https://www.fabsurplus.com/sdi_catalog/salesItemDetails.do?id=71904")</f>
        <v>https://www.fabsurplus.com/sdi_catalog/salesItemDetails.do?id=71904</v>
      </c>
      <c r="B308" s="4" t="s">
        <v>970</v>
      </c>
      <c r="C308" s="4" t="s">
        <v>938</v>
      </c>
      <c r="D308" s="4" t="s">
        <v>971</v>
      </c>
      <c r="E308" s="4" t="s">
        <v>972</v>
      </c>
      <c r="F308" s="4" t="s">
        <v>14</v>
      </c>
      <c r="G308" s="4"/>
      <c r="H308" s="4"/>
      <c r="I308" s="4"/>
      <c r="J308" s="4" t="s">
        <v>17</v>
      </c>
    </row>
    <row r="309" customFormat="false" ht="15.75" hidden="false" customHeight="true" outlineLevel="0" collapsed="false">
      <c r="A309" s="4" t="str">
        <f aca="false">HYPERLINK("https://www.fabsurplus.com/sdi_catalog/salesItemDetails.do?id=79584")</f>
        <v>https://www.fabsurplus.com/sdi_catalog/salesItemDetails.do?id=79584</v>
      </c>
      <c r="B309" s="4" t="s">
        <v>973</v>
      </c>
      <c r="C309" s="4" t="s">
        <v>974</v>
      </c>
      <c r="D309" s="4" t="s">
        <v>975</v>
      </c>
      <c r="E309" s="4" t="s">
        <v>976</v>
      </c>
      <c r="F309" s="4" t="s">
        <v>14</v>
      </c>
      <c r="G309" s="4" t="s">
        <v>68</v>
      </c>
      <c r="H309" s="4" t="s">
        <v>16</v>
      </c>
      <c r="I309" s="5" t="n">
        <v>34851</v>
      </c>
      <c r="J309" s="4" t="s">
        <v>17</v>
      </c>
    </row>
    <row r="310" customFormat="false" ht="15.75" hidden="false" customHeight="true" outlineLevel="0" collapsed="false">
      <c r="A310" s="4" t="str">
        <f aca="false">HYPERLINK("https://www.fabsurplus.com/sdi_catalog/salesItemDetails.do?id=33414")</f>
        <v>https://www.fabsurplus.com/sdi_catalog/salesItemDetails.do?id=33414</v>
      </c>
      <c r="B310" s="4" t="s">
        <v>977</v>
      </c>
      <c r="C310" s="4" t="s">
        <v>978</v>
      </c>
      <c r="D310" s="4" t="s">
        <v>979</v>
      </c>
      <c r="E310" s="4" t="s">
        <v>980</v>
      </c>
      <c r="F310" s="4" t="s">
        <v>14</v>
      </c>
      <c r="G310" s="4" t="s">
        <v>265</v>
      </c>
      <c r="H310" s="4" t="s">
        <v>35</v>
      </c>
      <c r="I310" s="5" t="n">
        <v>38869</v>
      </c>
      <c r="J310" s="4" t="s">
        <v>232</v>
      </c>
    </row>
    <row r="311" customFormat="false" ht="15.75" hidden="false" customHeight="true" outlineLevel="0" collapsed="false">
      <c r="A311" s="2" t="str">
        <f aca="false">HYPERLINK("https://www.fabsurplus.com/sdi_catalog/salesItemDetails.do?id=33413")</f>
        <v>https://www.fabsurplus.com/sdi_catalog/salesItemDetails.do?id=33413</v>
      </c>
      <c r="B311" s="2" t="s">
        <v>981</v>
      </c>
      <c r="C311" s="2" t="s">
        <v>978</v>
      </c>
      <c r="D311" s="2" t="s">
        <v>979</v>
      </c>
      <c r="E311" s="2" t="s">
        <v>982</v>
      </c>
      <c r="F311" s="2" t="s">
        <v>14</v>
      </c>
      <c r="G311" s="2" t="s">
        <v>265</v>
      </c>
      <c r="H311" s="2" t="s">
        <v>35</v>
      </c>
      <c r="I311" s="3" t="n">
        <v>38869</v>
      </c>
      <c r="J311" s="2" t="s">
        <v>232</v>
      </c>
    </row>
    <row r="312" customFormat="false" ht="15.75" hidden="false" customHeight="true" outlineLevel="0" collapsed="false">
      <c r="A312" s="2" t="str">
        <f aca="false">HYPERLINK("https://www.fabsurplus.com/sdi_catalog/salesItemDetails.do?id=79888")</f>
        <v>https://www.fabsurplus.com/sdi_catalog/salesItemDetails.do?id=79888</v>
      </c>
      <c r="B312" s="2" t="s">
        <v>983</v>
      </c>
      <c r="C312" s="2" t="s">
        <v>984</v>
      </c>
      <c r="D312" s="2" t="s">
        <v>985</v>
      </c>
      <c r="E312" s="2" t="s">
        <v>986</v>
      </c>
      <c r="F312" s="2" t="s">
        <v>14</v>
      </c>
      <c r="G312" s="2" t="s">
        <v>489</v>
      </c>
      <c r="H312" s="2" t="s">
        <v>35</v>
      </c>
      <c r="I312" s="3" t="n">
        <v>37773</v>
      </c>
      <c r="J312" s="2" t="s">
        <v>17</v>
      </c>
    </row>
    <row r="313" customFormat="false" ht="15.75" hidden="false" customHeight="true" outlineLevel="0" collapsed="false">
      <c r="A313" s="4" t="str">
        <f aca="false">HYPERLINK("https://www.fabsurplus.com/sdi_catalog/salesItemDetails.do?id=78136")</f>
        <v>https://www.fabsurplus.com/sdi_catalog/salesItemDetails.do?id=78136</v>
      </c>
      <c r="B313" s="4" t="s">
        <v>987</v>
      </c>
      <c r="C313" s="4" t="s">
        <v>988</v>
      </c>
      <c r="D313" s="4" t="s">
        <v>989</v>
      </c>
      <c r="E313" s="4" t="s">
        <v>990</v>
      </c>
      <c r="F313" s="4" t="s">
        <v>14</v>
      </c>
      <c r="G313" s="4"/>
      <c r="H313" s="4" t="s">
        <v>16</v>
      </c>
      <c r="I313" s="5" t="n">
        <v>38687</v>
      </c>
      <c r="J313" s="4" t="s">
        <v>17</v>
      </c>
    </row>
    <row r="314" customFormat="false" ht="15.75" hidden="false" customHeight="true" outlineLevel="0" collapsed="false">
      <c r="A314" s="2" t="str">
        <f aca="false">HYPERLINK("https://www.fabsurplus.com/sdi_catalog/salesItemDetails.do?id=80089")</f>
        <v>https://www.fabsurplus.com/sdi_catalog/salesItemDetails.do?id=80089</v>
      </c>
      <c r="B314" s="2" t="s">
        <v>991</v>
      </c>
      <c r="C314" s="2" t="s">
        <v>988</v>
      </c>
      <c r="D314" s="2" t="s">
        <v>989</v>
      </c>
      <c r="E314" s="2" t="s">
        <v>990</v>
      </c>
      <c r="F314" s="2" t="s">
        <v>14</v>
      </c>
      <c r="G314" s="2"/>
      <c r="H314" s="2" t="s">
        <v>35</v>
      </c>
      <c r="I314" s="3" t="n">
        <v>38687</v>
      </c>
      <c r="J314" s="2" t="s">
        <v>17</v>
      </c>
    </row>
    <row r="315" customFormat="false" ht="15.75" hidden="false" customHeight="true" outlineLevel="0" collapsed="false">
      <c r="A315" s="2" t="str">
        <f aca="false">HYPERLINK("https://www.fabsurplus.com/sdi_catalog/salesItemDetails.do?id=87469")</f>
        <v>https://www.fabsurplus.com/sdi_catalog/salesItemDetails.do?id=87469</v>
      </c>
      <c r="B315" s="2" t="s">
        <v>992</v>
      </c>
      <c r="C315" s="2" t="s">
        <v>993</v>
      </c>
      <c r="D315" s="2" t="s">
        <v>994</v>
      </c>
      <c r="E315" s="2" t="s">
        <v>995</v>
      </c>
      <c r="F315" s="2" t="s">
        <v>14</v>
      </c>
      <c r="G315" s="2" t="s">
        <v>28</v>
      </c>
      <c r="H315" s="2" t="s">
        <v>35</v>
      </c>
      <c r="I315" s="3" t="n">
        <v>35704</v>
      </c>
      <c r="J315" s="2" t="s">
        <v>29</v>
      </c>
    </row>
    <row r="316" customFormat="false" ht="15.75" hidden="false" customHeight="true" outlineLevel="0" collapsed="false">
      <c r="A316" s="4" t="str">
        <f aca="false">HYPERLINK("https://www.fabsurplus.com/sdi_catalog/salesItemDetails.do?id=87470")</f>
        <v>https://www.fabsurplus.com/sdi_catalog/salesItemDetails.do?id=87470</v>
      </c>
      <c r="B316" s="4" t="s">
        <v>996</v>
      </c>
      <c r="C316" s="4" t="s">
        <v>993</v>
      </c>
      <c r="D316" s="4" t="s">
        <v>997</v>
      </c>
      <c r="E316" s="4" t="s">
        <v>998</v>
      </c>
      <c r="F316" s="4" t="s">
        <v>14</v>
      </c>
      <c r="G316" s="4"/>
      <c r="H316" s="4"/>
      <c r="I316" s="4"/>
      <c r="J316" s="4" t="s">
        <v>29</v>
      </c>
    </row>
    <row r="317" customFormat="false" ht="15.75" hidden="false" customHeight="true" outlineLevel="0" collapsed="false">
      <c r="A317" s="2" t="str">
        <f aca="false">HYPERLINK("https://www.fabsurplus.com/sdi_catalog/salesItemDetails.do?id=87471")</f>
        <v>https://www.fabsurplus.com/sdi_catalog/salesItemDetails.do?id=87471</v>
      </c>
      <c r="B317" s="2" t="s">
        <v>999</v>
      </c>
      <c r="C317" s="2" t="s">
        <v>993</v>
      </c>
      <c r="D317" s="2" t="s">
        <v>1000</v>
      </c>
      <c r="E317" s="2" t="s">
        <v>998</v>
      </c>
      <c r="F317" s="2" t="s">
        <v>14</v>
      </c>
      <c r="G317" s="2" t="s">
        <v>28</v>
      </c>
      <c r="H317" s="2" t="s">
        <v>35</v>
      </c>
      <c r="I317" s="3" t="n">
        <v>35704</v>
      </c>
      <c r="J317" s="2" t="s">
        <v>29</v>
      </c>
    </row>
    <row r="318" customFormat="false" ht="15.75" hidden="false" customHeight="true" outlineLevel="0" collapsed="false">
      <c r="A318" s="2" t="str">
        <f aca="false">HYPERLINK("https://www.fabsurplus.com/sdi_catalog/salesItemDetails.do?id=79599")</f>
        <v>https://www.fabsurplus.com/sdi_catalog/salesItemDetails.do?id=79599</v>
      </c>
      <c r="B318" s="2" t="s">
        <v>1001</v>
      </c>
      <c r="C318" s="2" t="s">
        <v>1002</v>
      </c>
      <c r="D318" s="2" t="s">
        <v>1003</v>
      </c>
      <c r="E318" s="2" t="s">
        <v>1004</v>
      </c>
      <c r="F318" s="2" t="s">
        <v>14</v>
      </c>
      <c r="G318" s="2" t="s">
        <v>489</v>
      </c>
      <c r="H318" s="2" t="s">
        <v>16</v>
      </c>
      <c r="I318" s="3" t="n">
        <v>36923</v>
      </c>
      <c r="J318" s="2" t="s">
        <v>17</v>
      </c>
    </row>
    <row r="319" customFormat="false" ht="15.75" hidden="false" customHeight="true" outlineLevel="0" collapsed="false">
      <c r="A319" s="4" t="str">
        <f aca="false">HYPERLINK("https://www.fabsurplus.com/sdi_catalog/salesItemDetails.do?id=79601")</f>
        <v>https://www.fabsurplus.com/sdi_catalog/salesItemDetails.do?id=79601</v>
      </c>
      <c r="B319" s="4" t="s">
        <v>1005</v>
      </c>
      <c r="C319" s="4" t="s">
        <v>1002</v>
      </c>
      <c r="D319" s="4" t="s">
        <v>1006</v>
      </c>
      <c r="E319" s="4" t="s">
        <v>1007</v>
      </c>
      <c r="F319" s="4" t="s">
        <v>14</v>
      </c>
      <c r="G319" s="4" t="s">
        <v>489</v>
      </c>
      <c r="H319" s="4" t="s">
        <v>16</v>
      </c>
      <c r="I319" s="4"/>
      <c r="J319" s="4" t="s">
        <v>17</v>
      </c>
    </row>
    <row r="320" customFormat="false" ht="15.75" hidden="false" customHeight="true" outlineLevel="0" collapsed="false">
      <c r="A320" s="4" t="str">
        <f aca="false">HYPERLINK("https://www.fabsurplus.com/sdi_catalog/salesItemDetails.do?id=61198")</f>
        <v>https://www.fabsurplus.com/sdi_catalog/salesItemDetails.do?id=61198</v>
      </c>
      <c r="B320" s="4" t="s">
        <v>1008</v>
      </c>
      <c r="C320" s="4" t="s">
        <v>1009</v>
      </c>
      <c r="D320" s="4" t="s">
        <v>1010</v>
      </c>
      <c r="E320" s="4" t="s">
        <v>1011</v>
      </c>
      <c r="F320" s="4" t="s">
        <v>14</v>
      </c>
      <c r="G320" s="4"/>
      <c r="H320" s="4"/>
      <c r="I320" s="4"/>
      <c r="J320" s="4" t="s">
        <v>29</v>
      </c>
    </row>
    <row r="321" customFormat="false" ht="15.75" hidden="false" customHeight="true" outlineLevel="0" collapsed="false">
      <c r="A321" s="2" t="str">
        <f aca="false">HYPERLINK("https://www.fabsurplus.com/sdi_catalog/salesItemDetails.do?id=79590")</f>
        <v>https://www.fabsurplus.com/sdi_catalog/salesItemDetails.do?id=79590</v>
      </c>
      <c r="B321" s="2" t="s">
        <v>1012</v>
      </c>
      <c r="C321" s="2" t="s">
        <v>1002</v>
      </c>
      <c r="D321" s="2" t="s">
        <v>1013</v>
      </c>
      <c r="E321" s="2" t="s">
        <v>1014</v>
      </c>
      <c r="F321" s="2" t="s">
        <v>14</v>
      </c>
      <c r="G321" s="2" t="s">
        <v>489</v>
      </c>
      <c r="H321" s="2" t="s">
        <v>35</v>
      </c>
      <c r="I321" s="3" t="n">
        <v>38869</v>
      </c>
      <c r="J321" s="2" t="s">
        <v>17</v>
      </c>
    </row>
    <row r="322" customFormat="false" ht="15.75" hidden="false" customHeight="true" outlineLevel="0" collapsed="false">
      <c r="A322" s="4" t="str">
        <f aca="false">HYPERLINK("https://www.fabsurplus.com/sdi_catalog/salesItemDetails.do?id=76613")</f>
        <v>https://www.fabsurplus.com/sdi_catalog/salesItemDetails.do?id=76613</v>
      </c>
      <c r="B322" s="4" t="s">
        <v>1015</v>
      </c>
      <c r="C322" s="4" t="s">
        <v>1002</v>
      </c>
      <c r="D322" s="4" t="s">
        <v>1016</v>
      </c>
      <c r="E322" s="4" t="s">
        <v>1017</v>
      </c>
      <c r="F322" s="4" t="s">
        <v>14</v>
      </c>
      <c r="G322" s="4" t="s">
        <v>489</v>
      </c>
      <c r="H322" s="4" t="s">
        <v>35</v>
      </c>
      <c r="I322" s="5" t="n">
        <v>39295</v>
      </c>
      <c r="J322" s="4" t="s">
        <v>17</v>
      </c>
    </row>
    <row r="323" customFormat="false" ht="15.75" hidden="false" customHeight="true" outlineLevel="0" collapsed="false">
      <c r="A323" s="4" t="str">
        <f aca="false">HYPERLINK("https://www.fabsurplus.com/sdi_catalog/salesItemDetails.do?id=21064")</f>
        <v>https://www.fabsurplus.com/sdi_catalog/salesItemDetails.do?id=21064</v>
      </c>
      <c r="B323" s="4" t="s">
        <v>1018</v>
      </c>
      <c r="C323" s="4" t="s">
        <v>1019</v>
      </c>
      <c r="D323" s="4" t="s">
        <v>1020</v>
      </c>
      <c r="E323" s="4" t="s">
        <v>1021</v>
      </c>
      <c r="F323" s="4" t="s">
        <v>14</v>
      </c>
      <c r="G323" s="4" t="s">
        <v>68</v>
      </c>
      <c r="H323" s="4" t="s">
        <v>16</v>
      </c>
      <c r="I323" s="5" t="n">
        <v>35309</v>
      </c>
      <c r="J323" s="4" t="s">
        <v>17</v>
      </c>
    </row>
    <row r="324" customFormat="false" ht="15.75" hidden="false" customHeight="true" outlineLevel="0" collapsed="false">
      <c r="A324" s="2" t="str">
        <f aca="false">HYPERLINK("https://www.fabsurplus.com/sdi_catalog/salesItemDetails.do?id=21270")</f>
        <v>https://www.fabsurplus.com/sdi_catalog/salesItemDetails.do?id=21270</v>
      </c>
      <c r="B324" s="2" t="s">
        <v>1022</v>
      </c>
      <c r="C324" s="2" t="s">
        <v>1019</v>
      </c>
      <c r="D324" s="2" t="s">
        <v>1023</v>
      </c>
      <c r="E324" s="2" t="s">
        <v>1024</v>
      </c>
      <c r="F324" s="2" t="s">
        <v>14</v>
      </c>
      <c r="G324" s="2" t="s">
        <v>68</v>
      </c>
      <c r="H324" s="2" t="s">
        <v>35</v>
      </c>
      <c r="I324" s="3" t="n">
        <v>35309</v>
      </c>
      <c r="J324" s="2" t="s">
        <v>17</v>
      </c>
    </row>
    <row r="325" customFormat="false" ht="15.75" hidden="false" customHeight="true" outlineLevel="0" collapsed="false">
      <c r="A325" s="4" t="str">
        <f aca="false">HYPERLINK("https://www.fabsurplus.com/sdi_catalog/salesItemDetails.do?id=78124")</f>
        <v>https://www.fabsurplus.com/sdi_catalog/salesItemDetails.do?id=78124</v>
      </c>
      <c r="B325" s="4" t="s">
        <v>1025</v>
      </c>
      <c r="C325" s="4" t="s">
        <v>1019</v>
      </c>
      <c r="D325" s="4" t="s">
        <v>1026</v>
      </c>
      <c r="E325" s="4" t="s">
        <v>1027</v>
      </c>
      <c r="F325" s="4" t="s">
        <v>14</v>
      </c>
      <c r="G325" s="4" t="s">
        <v>146</v>
      </c>
      <c r="H325" s="4" t="s">
        <v>16</v>
      </c>
      <c r="I325" s="5" t="n">
        <v>35309</v>
      </c>
      <c r="J325" s="4" t="s">
        <v>17</v>
      </c>
    </row>
    <row r="326" customFormat="false" ht="15.75" hidden="false" customHeight="true" outlineLevel="0" collapsed="false">
      <c r="A326" s="2" t="str">
        <f aca="false">HYPERLINK("https://www.fabsurplus.com/sdi_catalog/salesItemDetails.do?id=78131")</f>
        <v>https://www.fabsurplus.com/sdi_catalog/salesItemDetails.do?id=78131</v>
      </c>
      <c r="B326" s="2" t="s">
        <v>1028</v>
      </c>
      <c r="C326" s="2" t="s">
        <v>1019</v>
      </c>
      <c r="D326" s="2" t="s">
        <v>1029</v>
      </c>
      <c r="E326" s="2" t="s">
        <v>1030</v>
      </c>
      <c r="F326" s="2" t="s">
        <v>14</v>
      </c>
      <c r="G326" s="2" t="s">
        <v>146</v>
      </c>
      <c r="H326" s="2" t="s">
        <v>16</v>
      </c>
      <c r="I326" s="3" t="n">
        <v>36770</v>
      </c>
      <c r="J326" s="2" t="s">
        <v>17</v>
      </c>
    </row>
    <row r="327" customFormat="false" ht="15.75" hidden="false" customHeight="true" outlineLevel="0" collapsed="false">
      <c r="A327" s="2" t="str">
        <f aca="false">HYPERLINK("https://www.fabsurplus.com/sdi_catalog/salesItemDetails.do?id=2181")</f>
        <v>https://www.fabsurplus.com/sdi_catalog/salesItemDetails.do?id=2181</v>
      </c>
      <c r="B327" s="2" t="s">
        <v>1031</v>
      </c>
      <c r="C327" s="2" t="s">
        <v>1019</v>
      </c>
      <c r="D327" s="2" t="s">
        <v>1032</v>
      </c>
      <c r="E327" s="2" t="s">
        <v>1033</v>
      </c>
      <c r="F327" s="2" t="s">
        <v>14</v>
      </c>
      <c r="G327" s="2" t="s">
        <v>81</v>
      </c>
      <c r="H327" s="2" t="s">
        <v>105</v>
      </c>
      <c r="I327" s="3" t="n">
        <v>33939</v>
      </c>
      <c r="J327" s="2" t="s">
        <v>17</v>
      </c>
    </row>
    <row r="328" customFormat="false" ht="15.75" hidden="false" customHeight="true" outlineLevel="0" collapsed="false">
      <c r="A328" s="2" t="str">
        <f aca="false">HYPERLINK("https://www.fabsurplus.com/sdi_catalog/salesItemDetails.do?id=99364")</f>
        <v>https://www.fabsurplus.com/sdi_catalog/salesItemDetails.do?id=99364</v>
      </c>
      <c r="B328" s="2" t="s">
        <v>1034</v>
      </c>
      <c r="C328" s="2" t="s">
        <v>1035</v>
      </c>
      <c r="D328" s="2" t="s">
        <v>1036</v>
      </c>
      <c r="E328" s="2" t="s">
        <v>1037</v>
      </c>
      <c r="F328" s="2" t="s">
        <v>14</v>
      </c>
      <c r="G328" s="2" t="s">
        <v>49</v>
      </c>
      <c r="H328" s="2" t="s">
        <v>35</v>
      </c>
      <c r="I328" s="3" t="n">
        <v>36678</v>
      </c>
      <c r="J328" s="2" t="s">
        <v>127</v>
      </c>
    </row>
    <row r="329" customFormat="false" ht="15.75" hidden="false" customHeight="true" outlineLevel="0" collapsed="false">
      <c r="A329" s="4" t="str">
        <f aca="false">HYPERLINK("https://www.fabsurplus.com/sdi_catalog/salesItemDetails.do?id=94422")</f>
        <v>https://www.fabsurplus.com/sdi_catalog/salesItemDetails.do?id=94422</v>
      </c>
      <c r="B329" s="4" t="s">
        <v>1038</v>
      </c>
      <c r="C329" s="4" t="s">
        <v>1035</v>
      </c>
      <c r="D329" s="4" t="s">
        <v>1039</v>
      </c>
      <c r="E329" s="4" t="s">
        <v>1040</v>
      </c>
      <c r="F329" s="4" t="s">
        <v>14</v>
      </c>
      <c r="G329" s="4" t="s">
        <v>49</v>
      </c>
      <c r="H329" s="4" t="s">
        <v>16</v>
      </c>
      <c r="I329" s="5" t="n">
        <v>35582</v>
      </c>
      <c r="J329" s="4" t="s">
        <v>127</v>
      </c>
    </row>
    <row r="330" customFormat="false" ht="15.75" hidden="false" customHeight="true" outlineLevel="0" collapsed="false">
      <c r="A330" s="2" t="str">
        <f aca="false">HYPERLINK("https://www.fabsurplus.com/sdi_catalog/salesItemDetails.do?id=78361")</f>
        <v>https://www.fabsurplus.com/sdi_catalog/salesItemDetails.do?id=78361</v>
      </c>
      <c r="B330" s="2" t="s">
        <v>1041</v>
      </c>
      <c r="C330" s="2" t="s">
        <v>1035</v>
      </c>
      <c r="D330" s="2" t="s">
        <v>1042</v>
      </c>
      <c r="E330" s="2" t="s">
        <v>1043</v>
      </c>
      <c r="F330" s="2" t="s">
        <v>14</v>
      </c>
      <c r="G330" s="2" t="s">
        <v>44</v>
      </c>
      <c r="H330" s="2" t="s">
        <v>105</v>
      </c>
      <c r="I330" s="3" t="n">
        <v>35462</v>
      </c>
      <c r="J330" s="2" t="s">
        <v>266</v>
      </c>
    </row>
    <row r="331" customFormat="false" ht="15.75" hidden="false" customHeight="true" outlineLevel="0" collapsed="false">
      <c r="A331" s="4" t="str">
        <f aca="false">HYPERLINK("https://www.fabsurplus.com/sdi_catalog/salesItemDetails.do?id=54232")</f>
        <v>https://www.fabsurplus.com/sdi_catalog/salesItemDetails.do?id=54232</v>
      </c>
      <c r="B331" s="4" t="s">
        <v>1044</v>
      </c>
      <c r="C331" s="4" t="s">
        <v>1035</v>
      </c>
      <c r="D331" s="4" t="s">
        <v>1045</v>
      </c>
      <c r="E331" s="4" t="s">
        <v>1046</v>
      </c>
      <c r="F331" s="4" t="s">
        <v>14</v>
      </c>
      <c r="G331" s="4" t="s">
        <v>265</v>
      </c>
      <c r="H331" s="4" t="s">
        <v>35</v>
      </c>
      <c r="I331" s="5" t="n">
        <v>36678</v>
      </c>
      <c r="J331" s="4" t="s">
        <v>347</v>
      </c>
    </row>
    <row r="332" customFormat="false" ht="15.75" hidden="false" customHeight="true" outlineLevel="0" collapsed="false">
      <c r="A332" s="2" t="str">
        <f aca="false">HYPERLINK("https://www.fabsurplus.com/sdi_catalog/salesItemDetails.do?id=33771")</f>
        <v>https://www.fabsurplus.com/sdi_catalog/salesItemDetails.do?id=33771</v>
      </c>
      <c r="B332" s="2" t="s">
        <v>1047</v>
      </c>
      <c r="C332" s="2" t="s">
        <v>1048</v>
      </c>
      <c r="D332" s="2" t="s">
        <v>1049</v>
      </c>
      <c r="E332" s="2" t="s">
        <v>1050</v>
      </c>
      <c r="F332" s="2" t="s">
        <v>14</v>
      </c>
      <c r="G332" s="2"/>
      <c r="H332" s="2"/>
      <c r="I332" s="2"/>
      <c r="J332" s="2" t="s">
        <v>29</v>
      </c>
    </row>
    <row r="333" customFormat="false" ht="15.75" hidden="false" customHeight="true" outlineLevel="0" collapsed="false">
      <c r="A333" s="2" t="str">
        <f aca="false">HYPERLINK("https://www.fabsurplus.com/sdi_catalog/salesItemDetails.do?id=99367")</f>
        <v>https://www.fabsurplus.com/sdi_catalog/salesItemDetails.do?id=99367</v>
      </c>
      <c r="B333" s="2" t="s">
        <v>1051</v>
      </c>
      <c r="C333" s="2" t="s">
        <v>1052</v>
      </c>
      <c r="D333" s="2" t="s">
        <v>1053</v>
      </c>
      <c r="E333" s="2" t="s">
        <v>1054</v>
      </c>
      <c r="F333" s="2" t="s">
        <v>1055</v>
      </c>
      <c r="G333" s="2"/>
      <c r="H333" s="2"/>
      <c r="I333" s="3" t="n">
        <v>35217</v>
      </c>
      <c r="J333" s="2" t="s">
        <v>127</v>
      </c>
    </row>
    <row r="334" customFormat="false" ht="15.75" hidden="false" customHeight="true" outlineLevel="0" collapsed="false">
      <c r="A334" s="2" t="str">
        <f aca="false">HYPERLINK("https://www.fabsurplus.com/sdi_catalog/salesItemDetails.do?id=99433")</f>
        <v>https://www.fabsurplus.com/sdi_catalog/salesItemDetails.do?id=99433</v>
      </c>
      <c r="B334" s="2" t="s">
        <v>1056</v>
      </c>
      <c r="C334" s="2" t="s">
        <v>1057</v>
      </c>
      <c r="D334" s="2" t="s">
        <v>1058</v>
      </c>
      <c r="E334" s="2" t="s">
        <v>1059</v>
      </c>
      <c r="F334" s="2" t="s">
        <v>14</v>
      </c>
      <c r="G334" s="2" t="s">
        <v>279</v>
      </c>
      <c r="H334" s="2"/>
      <c r="I334" s="3" t="n">
        <v>36678</v>
      </c>
      <c r="J334" s="2" t="s">
        <v>29</v>
      </c>
    </row>
    <row r="335" customFormat="false" ht="15.75" hidden="false" customHeight="true" outlineLevel="0" collapsed="false">
      <c r="A335" s="4" t="str">
        <f aca="false">HYPERLINK("https://www.fabsurplus.com/sdi_catalog/salesItemDetails.do?id=55905")</f>
        <v>https://www.fabsurplus.com/sdi_catalog/salesItemDetails.do?id=55905</v>
      </c>
      <c r="B335" s="4" t="s">
        <v>1060</v>
      </c>
      <c r="C335" s="4" t="s">
        <v>1061</v>
      </c>
      <c r="D335" s="4" t="s">
        <v>1058</v>
      </c>
      <c r="E335" s="4" t="s">
        <v>1062</v>
      </c>
      <c r="F335" s="4" t="s">
        <v>14</v>
      </c>
      <c r="G335" s="4"/>
      <c r="H335" s="4" t="s">
        <v>35</v>
      </c>
      <c r="I335" s="5" t="n">
        <v>36526.0416666667</v>
      </c>
      <c r="J335" s="4" t="s">
        <v>29</v>
      </c>
    </row>
    <row r="336" customFormat="false" ht="15.75" hidden="false" customHeight="true" outlineLevel="0" collapsed="false">
      <c r="A336" s="4" t="str">
        <f aca="false">HYPERLINK("https://www.fabsurplus.com/sdi_catalog/salesItemDetails.do?id=87543")</f>
        <v>https://www.fabsurplus.com/sdi_catalog/salesItemDetails.do?id=87543</v>
      </c>
      <c r="B336" s="4" t="s">
        <v>1063</v>
      </c>
      <c r="C336" s="4" t="s">
        <v>1064</v>
      </c>
      <c r="D336" s="4" t="s">
        <v>1065</v>
      </c>
      <c r="E336" s="4" t="s">
        <v>1066</v>
      </c>
      <c r="F336" s="4" t="s">
        <v>14</v>
      </c>
      <c r="G336" s="4"/>
      <c r="H336" s="4"/>
      <c r="I336" s="4"/>
      <c r="J336" s="4" t="s">
        <v>29</v>
      </c>
    </row>
    <row r="337" customFormat="false" ht="15.75" hidden="false" customHeight="true" outlineLevel="0" collapsed="false">
      <c r="A337" s="2" t="str">
        <f aca="false">HYPERLINK("https://www.fabsurplus.com/sdi_catalog/salesItemDetails.do?id=33773")</f>
        <v>https://www.fabsurplus.com/sdi_catalog/salesItemDetails.do?id=33773</v>
      </c>
      <c r="B337" s="2" t="s">
        <v>1067</v>
      </c>
      <c r="C337" s="2" t="s">
        <v>1068</v>
      </c>
      <c r="D337" s="2" t="s">
        <v>1069</v>
      </c>
      <c r="E337" s="2" t="s">
        <v>1070</v>
      </c>
      <c r="F337" s="2" t="s">
        <v>14</v>
      </c>
      <c r="G337" s="2"/>
      <c r="H337" s="2" t="s">
        <v>16</v>
      </c>
      <c r="I337" s="2"/>
      <c r="J337" s="2" t="s">
        <v>29</v>
      </c>
    </row>
    <row r="338" customFormat="false" ht="15.75" hidden="false" customHeight="true" outlineLevel="0" collapsed="false">
      <c r="A338" s="2" t="str">
        <f aca="false">HYPERLINK("https://www.fabsurplus.com/sdi_catalog/salesItemDetails.do?id=99404")</f>
        <v>https://www.fabsurplus.com/sdi_catalog/salesItemDetails.do?id=99404</v>
      </c>
      <c r="B338" s="2" t="s">
        <v>1071</v>
      </c>
      <c r="C338" s="2" t="s">
        <v>1072</v>
      </c>
      <c r="D338" s="2" t="s">
        <v>1073</v>
      </c>
      <c r="E338" s="2" t="s">
        <v>1074</v>
      </c>
      <c r="F338" s="2" t="s">
        <v>14</v>
      </c>
      <c r="G338" s="2"/>
      <c r="H338" s="2" t="s">
        <v>16</v>
      </c>
      <c r="I338" s="2"/>
      <c r="J338" s="2" t="s">
        <v>256</v>
      </c>
    </row>
    <row r="339" customFormat="false" ht="15.75" hidden="false" customHeight="true" outlineLevel="0" collapsed="false">
      <c r="A339" s="2" t="str">
        <f aca="false">HYPERLINK("https://www.fabsurplus.com/sdi_catalog/salesItemDetails.do?id=55906")</f>
        <v>https://www.fabsurplus.com/sdi_catalog/salesItemDetails.do?id=55906</v>
      </c>
      <c r="B339" s="2" t="s">
        <v>1075</v>
      </c>
      <c r="C339" s="2" t="s">
        <v>1076</v>
      </c>
      <c r="D339" s="2" t="s">
        <v>1077</v>
      </c>
      <c r="E339" s="2" t="s">
        <v>1078</v>
      </c>
      <c r="F339" s="2" t="s">
        <v>14</v>
      </c>
      <c r="G339" s="2"/>
      <c r="H339" s="2"/>
      <c r="I339" s="2"/>
      <c r="J339" s="2" t="s">
        <v>29</v>
      </c>
    </row>
    <row r="340" customFormat="false" ht="15.75" hidden="false" customHeight="true" outlineLevel="0" collapsed="false">
      <c r="A340" s="4" t="str">
        <f aca="false">HYPERLINK("https://www.fabsurplus.com/sdi_catalog/salesItemDetails.do?id=33812")</f>
        <v>https://www.fabsurplus.com/sdi_catalog/salesItemDetails.do?id=33812</v>
      </c>
      <c r="B340" s="4" t="s">
        <v>1079</v>
      </c>
      <c r="C340" s="4" t="s">
        <v>1076</v>
      </c>
      <c r="D340" s="4" t="s">
        <v>1080</v>
      </c>
      <c r="E340" s="4" t="s">
        <v>1081</v>
      </c>
      <c r="F340" s="4" t="s">
        <v>14</v>
      </c>
      <c r="G340" s="4"/>
      <c r="H340" s="4"/>
      <c r="I340" s="4"/>
      <c r="J340" s="4" t="s">
        <v>29</v>
      </c>
    </row>
    <row r="341" customFormat="false" ht="15.75" hidden="false" customHeight="true" outlineLevel="0" collapsed="false">
      <c r="A341" s="2" t="str">
        <f aca="false">HYPERLINK("https://www.fabsurplus.com/sdi_catalog/salesItemDetails.do?id=84082")</f>
        <v>https://www.fabsurplus.com/sdi_catalog/salesItemDetails.do?id=84082</v>
      </c>
      <c r="B341" s="2" t="s">
        <v>1082</v>
      </c>
      <c r="C341" s="2" t="s">
        <v>1072</v>
      </c>
      <c r="D341" s="2" t="s">
        <v>1083</v>
      </c>
      <c r="E341" s="2" t="s">
        <v>1084</v>
      </c>
      <c r="F341" s="2" t="s">
        <v>14</v>
      </c>
      <c r="G341" s="2" t="s">
        <v>313</v>
      </c>
      <c r="H341" s="2" t="s">
        <v>878</v>
      </c>
      <c r="I341" s="3" t="n">
        <v>36312</v>
      </c>
      <c r="J341" s="2" t="s">
        <v>1085</v>
      </c>
    </row>
    <row r="342" customFormat="false" ht="15.75" hidden="false" customHeight="true" outlineLevel="0" collapsed="false">
      <c r="A342" s="2" t="str">
        <f aca="false">HYPERLINK("https://www.fabsurplus.com/sdi_catalog/salesItemDetails.do?id=95409")</f>
        <v>https://www.fabsurplus.com/sdi_catalog/salesItemDetails.do?id=95409</v>
      </c>
      <c r="B342" s="2" t="s">
        <v>1086</v>
      </c>
      <c r="C342" s="2" t="s">
        <v>1072</v>
      </c>
      <c r="D342" s="2" t="s">
        <v>1083</v>
      </c>
      <c r="E342" s="2" t="s">
        <v>1084</v>
      </c>
      <c r="F342" s="2" t="s">
        <v>14</v>
      </c>
      <c r="G342" s="2" t="s">
        <v>313</v>
      </c>
      <c r="H342" s="2" t="s">
        <v>878</v>
      </c>
      <c r="I342" s="3" t="n">
        <v>36312</v>
      </c>
      <c r="J342" s="2" t="s">
        <v>1085</v>
      </c>
    </row>
    <row r="343" customFormat="false" ht="15.75" hidden="false" customHeight="true" outlineLevel="0" collapsed="false">
      <c r="A343" s="4" t="str">
        <f aca="false">HYPERLINK("https://www.fabsurplus.com/sdi_catalog/salesItemDetails.do?id=56842")</f>
        <v>https://www.fabsurplus.com/sdi_catalog/salesItemDetails.do?id=56842</v>
      </c>
      <c r="B343" s="4" t="s">
        <v>1087</v>
      </c>
      <c r="C343" s="4" t="s">
        <v>1088</v>
      </c>
      <c r="D343" s="4" t="s">
        <v>1089</v>
      </c>
      <c r="E343" s="4" t="s">
        <v>1090</v>
      </c>
      <c r="F343" s="4" t="s">
        <v>14</v>
      </c>
      <c r="G343" s="4"/>
      <c r="H343" s="4"/>
      <c r="I343" s="4"/>
      <c r="J343" s="4" t="s">
        <v>29</v>
      </c>
    </row>
    <row r="344" customFormat="false" ht="14.25" hidden="false" customHeight="true" outlineLevel="0" collapsed="false">
      <c r="A344" s="2" t="str">
        <f aca="false">HYPERLINK("https://www.fabsurplus.com/sdi_catalog/salesItemDetails.do?id=99388")</f>
        <v>https://www.fabsurplus.com/sdi_catalog/salesItemDetails.do?id=99388</v>
      </c>
      <c r="B344" s="2" t="s">
        <v>1091</v>
      </c>
      <c r="C344" s="2" t="s">
        <v>1092</v>
      </c>
      <c r="D344" s="2" t="s">
        <v>1093</v>
      </c>
      <c r="E344" s="2" t="s">
        <v>48</v>
      </c>
      <c r="F344" s="2" t="s">
        <v>14</v>
      </c>
      <c r="G344" s="2" t="s">
        <v>49</v>
      </c>
      <c r="H344" s="2"/>
      <c r="I344" s="2"/>
      <c r="J344" s="2" t="s">
        <v>17</v>
      </c>
    </row>
    <row r="345" customFormat="false" ht="14.25" hidden="false" customHeight="true" outlineLevel="0" collapsed="false">
      <c r="A345" s="4" t="str">
        <f aca="false">HYPERLINK("https://www.fabsurplus.com/sdi_catalog/salesItemDetails.do?id=99389")</f>
        <v>https://www.fabsurplus.com/sdi_catalog/salesItemDetails.do?id=99389</v>
      </c>
      <c r="B345" s="4" t="s">
        <v>1094</v>
      </c>
      <c r="C345" s="4" t="s">
        <v>1092</v>
      </c>
      <c r="D345" s="4" t="s">
        <v>1093</v>
      </c>
      <c r="E345" s="4" t="s">
        <v>48</v>
      </c>
      <c r="F345" s="4" t="s">
        <v>14</v>
      </c>
      <c r="G345" s="4" t="s">
        <v>49</v>
      </c>
      <c r="H345" s="4"/>
      <c r="I345" s="4"/>
      <c r="J345" s="4" t="s">
        <v>17</v>
      </c>
    </row>
    <row r="346" customFormat="false" ht="14.25" hidden="false" customHeight="true" outlineLevel="0" collapsed="false">
      <c r="A346" s="2" t="str">
        <f aca="false">HYPERLINK("https://www.fabsurplus.com/sdi_catalog/salesItemDetails.do?id=99390")</f>
        <v>https://www.fabsurplus.com/sdi_catalog/salesItemDetails.do?id=99390</v>
      </c>
      <c r="B346" s="2" t="s">
        <v>1095</v>
      </c>
      <c r="C346" s="2" t="s">
        <v>1092</v>
      </c>
      <c r="D346" s="2" t="s">
        <v>1093</v>
      </c>
      <c r="E346" s="2" t="s">
        <v>48</v>
      </c>
      <c r="F346" s="2" t="s">
        <v>14</v>
      </c>
      <c r="G346" s="2" t="s">
        <v>49</v>
      </c>
      <c r="H346" s="2"/>
      <c r="I346" s="2"/>
      <c r="J346" s="2" t="s">
        <v>17</v>
      </c>
    </row>
    <row r="347" customFormat="false" ht="14.25" hidden="false" customHeight="true" outlineLevel="0" collapsed="false">
      <c r="A347" s="4" t="str">
        <f aca="false">HYPERLINK("https://www.fabsurplus.com/sdi_catalog/salesItemDetails.do?id=99391")</f>
        <v>https://www.fabsurplus.com/sdi_catalog/salesItemDetails.do?id=99391</v>
      </c>
      <c r="B347" s="4" t="s">
        <v>1096</v>
      </c>
      <c r="C347" s="4" t="s">
        <v>1092</v>
      </c>
      <c r="D347" s="4" t="s">
        <v>1097</v>
      </c>
      <c r="E347" s="4" t="s">
        <v>48</v>
      </c>
      <c r="F347" s="4" t="s">
        <v>14</v>
      </c>
      <c r="G347" s="4" t="s">
        <v>49</v>
      </c>
      <c r="H347" s="4"/>
      <c r="I347" s="4"/>
      <c r="J347" s="4" t="s">
        <v>17</v>
      </c>
    </row>
    <row r="348" customFormat="false" ht="14.25" hidden="false" customHeight="true" outlineLevel="0" collapsed="false">
      <c r="A348" s="4" t="str">
        <f aca="false">HYPERLINK("https://www.fabsurplus.com/sdi_catalog/salesItemDetails.do?id=87651")</f>
        <v>https://www.fabsurplus.com/sdi_catalog/salesItemDetails.do?id=87651</v>
      </c>
      <c r="B348" s="4" t="s">
        <v>1098</v>
      </c>
      <c r="C348" s="4" t="s">
        <v>1099</v>
      </c>
      <c r="D348" s="4" t="s">
        <v>1100</v>
      </c>
      <c r="E348" s="4" t="s">
        <v>269</v>
      </c>
      <c r="F348" s="4" t="s">
        <v>14</v>
      </c>
      <c r="G348" s="4" t="s">
        <v>44</v>
      </c>
      <c r="H348" s="4" t="s">
        <v>16</v>
      </c>
      <c r="I348" s="5" t="n">
        <v>39600</v>
      </c>
      <c r="J348" s="4" t="s">
        <v>17</v>
      </c>
    </row>
    <row r="349" customFormat="false" ht="14.25" hidden="false" customHeight="true" outlineLevel="0" collapsed="false">
      <c r="A349" s="2" t="str">
        <f aca="false">HYPERLINK("https://www.fabsurplus.com/sdi_catalog/salesItemDetails.do?id=15619")</f>
        <v>https://www.fabsurplus.com/sdi_catalog/salesItemDetails.do?id=15619</v>
      </c>
      <c r="B349" s="2" t="s">
        <v>1101</v>
      </c>
      <c r="C349" s="2" t="s">
        <v>1102</v>
      </c>
      <c r="D349" s="2" t="s">
        <v>1103</v>
      </c>
      <c r="E349" s="2" t="s">
        <v>1104</v>
      </c>
      <c r="F349" s="2" t="s">
        <v>90</v>
      </c>
      <c r="G349" s="2" t="s">
        <v>63</v>
      </c>
      <c r="H349" s="2" t="s">
        <v>35</v>
      </c>
      <c r="I349" s="3" t="n">
        <v>31533</v>
      </c>
      <c r="J349" s="2" t="s">
        <v>17</v>
      </c>
    </row>
    <row r="350" customFormat="false" ht="14.25" hidden="false" customHeight="true" outlineLevel="0" collapsed="false">
      <c r="A350" s="4" t="str">
        <f aca="false">HYPERLINK("https://www.fabsurplus.com/sdi_catalog/salesItemDetails.do?id=79594")</f>
        <v>https://www.fabsurplus.com/sdi_catalog/salesItemDetails.do?id=79594</v>
      </c>
      <c r="B350" s="4" t="s">
        <v>1105</v>
      </c>
      <c r="C350" s="4" t="s">
        <v>1106</v>
      </c>
      <c r="D350" s="4" t="s">
        <v>1107</v>
      </c>
      <c r="E350" s="4" t="s">
        <v>722</v>
      </c>
      <c r="F350" s="4" t="s">
        <v>14</v>
      </c>
      <c r="G350" s="4" t="s">
        <v>279</v>
      </c>
      <c r="H350" s="4" t="s">
        <v>35</v>
      </c>
      <c r="I350" s="5" t="n">
        <v>34851</v>
      </c>
      <c r="J350" s="4" t="s">
        <v>17</v>
      </c>
    </row>
    <row r="351" customFormat="false" ht="14.25" hidden="false" customHeight="true" outlineLevel="0" collapsed="false">
      <c r="A351" s="2" t="str">
        <f aca="false">HYPERLINK("https://www.fabsurplus.com/sdi_catalog/salesItemDetails.do?id=10135")</f>
        <v>https://www.fabsurplus.com/sdi_catalog/salesItemDetails.do?id=10135</v>
      </c>
      <c r="B351" s="2" t="s">
        <v>1108</v>
      </c>
      <c r="C351" s="2" t="s">
        <v>1109</v>
      </c>
      <c r="D351" s="2" t="s">
        <v>1107</v>
      </c>
      <c r="E351" s="2" t="s">
        <v>1110</v>
      </c>
      <c r="F351" s="2" t="s">
        <v>14</v>
      </c>
      <c r="G351" s="2"/>
      <c r="H351" s="2" t="s">
        <v>35</v>
      </c>
      <c r="I351" s="2"/>
      <c r="J351" s="2" t="s">
        <v>29</v>
      </c>
    </row>
    <row r="352" customFormat="false" ht="14.25" hidden="false" customHeight="true" outlineLevel="0" collapsed="false">
      <c r="A352" s="2" t="str">
        <f aca="false">HYPERLINK("https://www.fabsurplus.com/sdi_catalog/salesItemDetails.do?id=80238")</f>
        <v>https://www.fabsurplus.com/sdi_catalog/salesItemDetails.do?id=80238</v>
      </c>
      <c r="B352" s="2" t="s">
        <v>1111</v>
      </c>
      <c r="C352" s="2" t="s">
        <v>1112</v>
      </c>
      <c r="D352" s="2" t="s">
        <v>1113</v>
      </c>
      <c r="E352" s="2" t="s">
        <v>1114</v>
      </c>
      <c r="F352" s="2" t="s">
        <v>14</v>
      </c>
      <c r="G352" s="2" t="s">
        <v>372</v>
      </c>
      <c r="H352" s="2" t="s">
        <v>16</v>
      </c>
      <c r="I352" s="3" t="n">
        <v>34851</v>
      </c>
      <c r="J352" s="2" t="s">
        <v>1115</v>
      </c>
    </row>
    <row r="353" customFormat="false" ht="14.25" hidden="false" customHeight="true" outlineLevel="0" collapsed="false">
      <c r="A353" s="2" t="str">
        <f aca="false">HYPERLINK("https://www.fabsurplus.com/sdi_catalog/salesItemDetails.do?id=99374")</f>
        <v>https://www.fabsurplus.com/sdi_catalog/salesItemDetails.do?id=99374</v>
      </c>
      <c r="B353" s="2" t="s">
        <v>1116</v>
      </c>
      <c r="C353" s="2" t="s">
        <v>1117</v>
      </c>
      <c r="D353" s="2" t="s">
        <v>1118</v>
      </c>
      <c r="E353" s="2" t="s">
        <v>1119</v>
      </c>
      <c r="F353" s="2" t="s">
        <v>14</v>
      </c>
      <c r="G353" s="2"/>
      <c r="H353" s="2"/>
      <c r="I353" s="3" t="n">
        <v>34851</v>
      </c>
      <c r="J353" s="2" t="s">
        <v>127</v>
      </c>
    </row>
    <row r="354" customFormat="false" ht="14.25" hidden="false" customHeight="true" outlineLevel="0" collapsed="false">
      <c r="A354" s="2" t="str">
        <f aca="false">HYPERLINK("https://www.fabsurplus.com/sdi_catalog/salesItemDetails.do?id=91881")</f>
        <v>https://www.fabsurplus.com/sdi_catalog/salesItemDetails.do?id=91881</v>
      </c>
      <c r="B354" s="2" t="s">
        <v>1120</v>
      </c>
      <c r="C354" s="2" t="s">
        <v>1121</v>
      </c>
      <c r="D354" s="2" t="s">
        <v>1122</v>
      </c>
      <c r="E354" s="2" t="s">
        <v>1123</v>
      </c>
      <c r="F354" s="2" t="s">
        <v>14</v>
      </c>
      <c r="G354" s="2"/>
      <c r="H354" s="2"/>
      <c r="I354" s="2"/>
      <c r="J354" s="2" t="s">
        <v>29</v>
      </c>
    </row>
    <row r="355" customFormat="false" ht="14.25" hidden="false" customHeight="true" outlineLevel="0" collapsed="false">
      <c r="A355" s="4" t="str">
        <f aca="false">HYPERLINK("https://www.fabsurplus.com/sdi_catalog/salesItemDetails.do?id=99375")</f>
        <v>https://www.fabsurplus.com/sdi_catalog/salesItemDetails.do?id=99375</v>
      </c>
      <c r="B355" s="4" t="s">
        <v>1124</v>
      </c>
      <c r="C355" s="4" t="s">
        <v>1117</v>
      </c>
      <c r="D355" s="4" t="s">
        <v>1125</v>
      </c>
      <c r="E355" s="4" t="s">
        <v>1126</v>
      </c>
      <c r="F355" s="4" t="s">
        <v>14</v>
      </c>
      <c r="G355" s="4"/>
      <c r="H355" s="4"/>
      <c r="I355" s="5" t="n">
        <v>34851</v>
      </c>
      <c r="J355" s="4" t="s">
        <v>127</v>
      </c>
    </row>
    <row r="356" customFormat="false" ht="14.25" hidden="false" customHeight="true" outlineLevel="0" collapsed="false">
      <c r="A356" s="4" t="str">
        <f aca="false">HYPERLINK("https://www.fabsurplus.com/sdi_catalog/salesItemDetails.do?id=87482")</f>
        <v>https://www.fabsurplus.com/sdi_catalog/salesItemDetails.do?id=87482</v>
      </c>
      <c r="B356" s="4" t="s">
        <v>1127</v>
      </c>
      <c r="C356" s="4" t="s">
        <v>1128</v>
      </c>
      <c r="D356" s="4" t="s">
        <v>1129</v>
      </c>
      <c r="E356" s="4" t="s">
        <v>1130</v>
      </c>
      <c r="F356" s="4" t="s">
        <v>14</v>
      </c>
      <c r="G356" s="4"/>
      <c r="H356" s="4"/>
      <c r="I356" s="4"/>
      <c r="J356" s="4" t="s">
        <v>29</v>
      </c>
    </row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2020-04-22T12:03:10Z</dcterms:modified>
  <cp:revision>16</cp:revision>
  <dc:subject/>
  <dc:title/>
</cp:coreProperties>
</file>