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131"/>
  <workbookPr/>
  <mc:AlternateContent xmlns:mc="http://schemas.openxmlformats.org/markup-compatibility/2006">
    <mc:Choice Requires="x15">
      <x15ac:absPath xmlns:x15ac="http://schemas.microsoft.com/office/spreadsheetml/2010/11/ac" url="C:\Users\a_neg\Documents\_mailblasts\2021\202107\attachments\"/>
    </mc:Choice>
  </mc:AlternateContent>
  <xr:revisionPtr revIDLastSave="0" documentId="8_{2024C077-E808-445A-A92A-B17CE70E2B52}" xr6:coauthVersionLast="47" xr6:coauthVersionMax="47" xr10:uidLastSave="{00000000-0000-0000-0000-000000000000}"/>
  <bookViews>
    <workbookView xWindow="2960" yWindow="2960" windowWidth="26330" windowHeight="17700" tabRatio="5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alcChain>
</file>

<file path=xl/sharedStrings.xml><?xml version="1.0" encoding="utf-8"?>
<sst xmlns="http://schemas.openxmlformats.org/spreadsheetml/2006/main" count="4313" uniqueCount="1619">
  <si>
    <t>URL</t>
  </si>
  <si>
    <t>SDI ID</t>
  </si>
  <si>
    <t>Manufacturer</t>
  </si>
  <si>
    <t>Model</t>
  </si>
  <si>
    <t>Description</t>
  </si>
  <si>
    <t>Qty</t>
  </si>
  <si>
    <t>Version</t>
  </si>
  <si>
    <t>Condition</t>
  </si>
  <si>
    <t>Vintage</t>
  </si>
  <si>
    <t>Sales conditions</t>
  </si>
  <si>
    <t>Comments</t>
  </si>
  <si>
    <t>103440</t>
  </si>
  <si>
    <t>12 inch</t>
  </si>
  <si>
    <t>Partial</t>
  </si>
  <si>
    <t>Wafer Fab Line</t>
  </si>
  <si>
    <t>355</t>
  </si>
  <si>
    <t>300 mm</t>
  </si>
  <si>
    <t>excellent</t>
  </si>
  <si>
    <t>as is where is</t>
  </si>
  <si>
    <t xml:space="preserve">-Partial 12 inch wafer fab line for immediate sale consisting of 355 
separate items of equipment.
-Equipment is de-installed and removed to the warehouse.
-The equipment list is available on request.
-Inspection in the warehouse is possible by appointment.
-Design rule from 0.18 um to 50 nm
Key items of equipment for sale include:-
-ASML DUV scanners
-CANON DUV scanners
-TEL Lithius Tracks
-DNS and TEL wet cleaning
-TEL and Kokusai Diffusion furnaces
-AMAT Endura PVD
-Axcelis and Mattson Ash/ Strip
-AMAT and LAM (NOVELLUS) CVD systems
-AMAT and LAM etch
-Metrology equipment from AMAT, Rudolph, Nanometrics and KLA
 </t>
  </si>
  <si>
    <t>103459</t>
  </si>
  <si>
    <t>6 INCH</t>
  </si>
  <si>
    <t>Complete</t>
  </si>
  <si>
    <t>1</t>
  </si>
  <si>
    <t>150 mm</t>
  </si>
  <si>
    <t>good</t>
  </si>
  <si>
    <t>-Complete 6 inch wafer fab operation for sale
-Aprox. 28,000 sqm facility on a 13.5 hectare site.
-Aprox. 1,200 sqm of cleanroom.
-Production Area Cleanroom Standard: ISO 5, Class 100
-Wafer test Area: ISO 7, Class 10,000
-Currently Operational
-Available for immediate purchase.
-40K Wafers A Month
-Geometry Sizes run: 0.4 um to 5 um
-Average number of tool steps for device manufacture: 150 steps.
-Approximately 600 employees
-500 M USD of annual revenue
Products made:-
-Automotive Products
-Energy Saving Products
-Enterprise Power
-Power Management Devices
-Hi Rel Devices</t>
  </si>
  <si>
    <t>103680</t>
  </si>
  <si>
    <t>Accretech / TSK</t>
  </si>
  <si>
    <t>UF200A</t>
  </si>
  <si>
    <t>Prober</t>
  </si>
  <si>
    <t>150-200 mm</t>
  </si>
  <si>
    <t>The configuration is available upon request.</t>
  </si>
  <si>
    <t>103679</t>
  </si>
  <si>
    <t>103453</t>
  </si>
  <si>
    <t>UF200SA</t>
  </si>
  <si>
    <t>Automatic Wafer Prober</t>
  </si>
  <si>
    <t>200 mm</t>
  </si>
  <si>
    <t>inquire</t>
  </si>
  <si>
    <t>Please check the pictures below for more information.</t>
  </si>
  <si>
    <t>103379</t>
  </si>
  <si>
    <t>UF3000</t>
  </si>
  <si>
    <t>Auto Probing Machine FOUP Type</t>
  </si>
  <si>
    <t>2</t>
  </si>
  <si>
    <t>Equipment Vacuum Stored and Warehoused.
Specifications:-
1-FOUP Type 1
-Cassette 25 pcs
-20 GB HDD
-12.1 INCH COLOR LCD DISPALY
-SUPPORTS STANDARD FUNCTION FOR YIELD CHECK, CONTINUOUS FAIL CHECK, REAL 
TIME WAFER MAP DISPLAY AND PRINT, ttl i/f STANDARD ETC.
2-HEATED CHUCK KANIZEN TO APROX. 150 C
3-AUTO PAD ALIGNMENT KIT
4-NEEDLE CLEANING (STAGE TYPE) 150 MM X 150 MM
5-NEEDLE CLEANING (BRUSH TYPE), 15 MM SQ BRUSH
6-MULTI-SITE PROBING FUNCTION 3-64 DIE
7-GPIB INTERFACE
8-DOCKING INTERFACE FOR UFLEX WITH MPC
9-MAIN BODY STRETCH KIT
10-ETHERNET INTERFACE
11-VERTICAL PROBE CLEANING SOFTWARE
12-WAFER ID OCR TYPE 6
13-TOUCH SENSOR
14- 8 INCH CASSETTE COVER
15-REMOTE CONTROL FUNCTION
17-NEEDLE MARK INSPECTION
18-UPGRADE CONGNEX 4200 TO 8100 IMAGE BOARD</t>
  </si>
  <si>
    <t>103380</t>
  </si>
  <si>
    <t>Accretech TSK</t>
  </si>
  <si>
    <t>UF3000 EX</t>
  </si>
  <si>
    <t>3</t>
  </si>
  <si>
    <t>Equipment Vacuum Stored and Warehoused.</t>
  </si>
  <si>
    <t>103390</t>
  </si>
  <si>
    <t>AD-TEC</t>
  </si>
  <si>
    <t>AX-2000III / Software ver 1.11A</t>
  </si>
  <si>
    <t>Plasma Generator</t>
  </si>
  <si>
    <t>Spares</t>
  </si>
  <si>
    <t>103225</t>
  </si>
  <si>
    <t>ADE</t>
  </si>
  <si>
    <t>NanoMapper FA</t>
  </si>
  <si>
    <t>Nano-Defects Inspection System</t>
  </si>
  <si>
    <t>As lithography requirements shrink linewidths, wafer nanotopographybecomes 
critical todevice yields.NanoMapper FAprovideswafer production sorting 
capability to inspect for “nano–defects.” Even small flaws like the one at 
the bottom left can make a circuit printed in that area unusable.
Please check the attachemnts below for more information.</t>
  </si>
  <si>
    <t>103710</t>
  </si>
  <si>
    <t>ADVANTEST</t>
  </si>
  <si>
    <t>T5585</t>
  </si>
  <si>
    <t>Tester</t>
  </si>
  <si>
    <t>Test</t>
  </si>
  <si>
    <t>Deinstalled and warehoused. Can be inspected by appointment</t>
  </si>
  <si>
    <t>103714</t>
  </si>
  <si>
    <t>T5592</t>
  </si>
  <si>
    <t>103713</t>
  </si>
  <si>
    <t>103712</t>
  </si>
  <si>
    <t>103711</t>
  </si>
  <si>
    <t>T5593</t>
  </si>
  <si>
    <t>9</t>
  </si>
  <si>
    <t>103681</t>
  </si>
  <si>
    <r>
      <rPr>
        <sz val="8"/>
        <rFont val="Arial"/>
      </rPr>
      <t xml:space="preserve">Advantest / </t>
    </r>
    <r>
      <rPr>
        <sz val="8"/>
        <rFont val="Noto Sans CJK SC"/>
        <family val="2"/>
      </rPr>
      <t>アドバンテスト</t>
    </r>
  </si>
  <si>
    <t>T5371</t>
  </si>
  <si>
    <t>TEST</t>
  </si>
  <si>
    <t>103391</t>
  </si>
  <si>
    <t>AE</t>
  </si>
  <si>
    <t>3150011-000 N4 SE</t>
  </si>
  <si>
    <t xml:space="preserve">RF GENERATOR </t>
  </si>
  <si>
    <t>500W 50-460KHz</t>
  </si>
  <si>
    <t>103392</t>
  </si>
  <si>
    <t>AE OVATION 2760 0190-17779-001</t>
  </si>
  <si>
    <t>RF GENERATOR</t>
  </si>
  <si>
    <t>103393</t>
  </si>
  <si>
    <t>AE PARAMOUNT 1513 0190-33823W</t>
  </si>
  <si>
    <t>NEW</t>
  </si>
  <si>
    <t>103394</t>
  </si>
  <si>
    <t>AE PDX 5000(3156043-205) 27-262734-00</t>
  </si>
  <si>
    <t>Tested Working</t>
  </si>
  <si>
    <t>103395</t>
  </si>
  <si>
    <t>Apex 3013 0190-19021-001</t>
  </si>
  <si>
    <t>103428</t>
  </si>
  <si>
    <t>MDX-L12M</t>
  </si>
  <si>
    <t>P/N: 3152313-001</t>
  </si>
  <si>
    <t>refurbished</t>
  </si>
  <si>
    <t>as is all rebuilt</t>
  </si>
  <si>
    <t xml:space="preserve">- CE Marked
- Fully refurbished and operational
 </t>
  </si>
  <si>
    <t>103396</t>
  </si>
  <si>
    <t>PDX 900-2V (M/N 3156024-133)</t>
  </si>
  <si>
    <t>103397</t>
  </si>
  <si>
    <t>RFG 1251</t>
  </si>
  <si>
    <t>103463</t>
  </si>
  <si>
    <t>AGILENT</t>
  </si>
  <si>
    <t>E3631A</t>
  </si>
  <si>
    <t>Bench top Power Supply</t>
  </si>
  <si>
    <t>103636</t>
  </si>
  <si>
    <t>Alessi</t>
  </si>
  <si>
    <t>REL-4500</t>
  </si>
  <si>
    <t>Prober &amp; Hypervision Visionary 2 Microscope</t>
  </si>
  <si>
    <t>100699</t>
  </si>
  <si>
    <t>Alphasem</t>
  </si>
  <si>
    <t>DB 608-PRL</t>
  </si>
  <si>
    <t>Bonder</t>
  </si>
  <si>
    <t>Assembly</t>
  </si>
  <si>
    <t>Configuration and pictures available upon request</t>
  </si>
  <si>
    <t>100700</t>
  </si>
  <si>
    <t>E8001</t>
  </si>
  <si>
    <t>Die Sort System</t>
  </si>
  <si>
    <t>103637</t>
  </si>
  <si>
    <t>Anelva</t>
  </si>
  <si>
    <t>SPF-710H</t>
  </si>
  <si>
    <t xml:space="preserve">Chrome Sputtering System </t>
  </si>
  <si>
    <t>W/ 2 RF Generator, Transformer</t>
  </si>
  <si>
    <t>103398</t>
  </si>
  <si>
    <t>Applied Materials</t>
  </si>
  <si>
    <t>0190-19024</t>
  </si>
  <si>
    <t>RF MATCH</t>
  </si>
  <si>
    <t>103399</t>
  </si>
  <si>
    <t>0190-23623</t>
  </si>
  <si>
    <t>103400</t>
  </si>
  <si>
    <t xml:space="preserve">0190-23905 ASE AMV-3000 </t>
  </si>
  <si>
    <t>PROD_RA / RF POWER 3000W 13.56MHz</t>
  </si>
  <si>
    <t>103370</t>
  </si>
  <si>
    <t>9010-02466W</t>
  </si>
  <si>
    <t>Wafer Handler Assembly, QX</t>
  </si>
  <si>
    <t>Condition of the part: Refurbished OEM Part.
LEAD TIME: 7 DAYS FROM RECEIPT OF PAYMENT.
Warranty: 30 days from consignment at the EXW Point.
Buyer to pay all costs of warranty return shipping, including adequate 
shipping insurance.</t>
  </si>
  <si>
    <t>103445</t>
  </si>
  <si>
    <t>Centura aP</t>
  </si>
  <si>
    <t>Poly Etch</t>
  </si>
  <si>
    <t>103473</t>
  </si>
  <si>
    <t>CENTURA DPS G3</t>
  </si>
  <si>
    <t>Poly 1ch / Mesa 1ch</t>
  </si>
  <si>
    <t>Equipment is De-installed and Warehoused. Inspection is available upon 
request.</t>
  </si>
  <si>
    <t>103478</t>
  </si>
  <si>
    <t>CENTURA DPS G5 MESA</t>
  </si>
  <si>
    <t>MESA 3ch / Axiom 1ch</t>
  </si>
  <si>
    <t>103477</t>
  </si>
  <si>
    <t>103476</t>
  </si>
  <si>
    <t>103475</t>
  </si>
  <si>
    <t>103474</t>
  </si>
  <si>
    <t>103481</t>
  </si>
  <si>
    <t>CENTURA ULTIMA X</t>
  </si>
  <si>
    <t>CVD ULITMA_X / Server OS type</t>
  </si>
  <si>
    <t>103480</t>
  </si>
  <si>
    <t>ULITMA_X / Server OS type</t>
  </si>
  <si>
    <t>103479</t>
  </si>
  <si>
    <t>103482</t>
  </si>
  <si>
    <t>DPS SILVIA</t>
  </si>
  <si>
    <t>Silvia 2ch / Axiom 1ch</t>
  </si>
  <si>
    <t>103483</t>
  </si>
  <si>
    <t xml:space="preserve">DPS2 </t>
  </si>
  <si>
    <t>Poly Etcher</t>
  </si>
  <si>
    <t>103484</t>
  </si>
  <si>
    <t>Poly Mesa 3ch / Axiom 1ch</t>
  </si>
  <si>
    <t>103496</t>
  </si>
  <si>
    <t>DPS2 AE</t>
  </si>
  <si>
    <t>MESA (Dry Etch)</t>
  </si>
  <si>
    <t>103495</t>
  </si>
  <si>
    <t>103494</t>
  </si>
  <si>
    <t>103491</t>
  </si>
  <si>
    <t>103493</t>
  </si>
  <si>
    <t>MINOS (Dry Etch)</t>
  </si>
  <si>
    <t>103492</t>
  </si>
  <si>
    <t>103485</t>
  </si>
  <si>
    <t>103490</t>
  </si>
  <si>
    <t>103489</t>
  </si>
  <si>
    <t>103488</t>
  </si>
  <si>
    <t>103487</t>
  </si>
  <si>
    <t>103486</t>
  </si>
  <si>
    <t>103497</t>
  </si>
  <si>
    <t>EMAX CT+</t>
  </si>
  <si>
    <t>Dielectric Etch Chamber</t>
  </si>
  <si>
    <t>103499</t>
  </si>
  <si>
    <t>ENDURA 2</t>
  </si>
  <si>
    <t xml:space="preserve">CH-1_TTN/CH-2_AL/CH-3_TTN/ CH-C&amp;D_PCXT/CH-E&amp;F_Degas </t>
  </si>
  <si>
    <t>103498</t>
  </si>
  <si>
    <t>103502</t>
  </si>
  <si>
    <t>ENDURA 2 CH</t>
  </si>
  <si>
    <t>Preclean XT Chamber</t>
  </si>
  <si>
    <t>103501</t>
  </si>
  <si>
    <t>103500</t>
  </si>
  <si>
    <t>103505</t>
  </si>
  <si>
    <t>ENDURA 2 CHAMBER ONLY</t>
  </si>
  <si>
    <t>Remote Plasma Clean Chamber</t>
  </si>
  <si>
    <t>103504</t>
  </si>
  <si>
    <t>103503</t>
  </si>
  <si>
    <t>103506</t>
  </si>
  <si>
    <t>ENDURA CL</t>
  </si>
  <si>
    <t>PVD</t>
  </si>
  <si>
    <t>103507</t>
  </si>
  <si>
    <t>ENDURA CL (XP robot)</t>
  </si>
  <si>
    <t xml:space="preserve">PVD CH-1_Ti/CH-2_AL/CH-3_AL/     CH-E&amp;F_Degas </t>
  </si>
  <si>
    <t>103683</t>
  </si>
  <si>
    <t>P5000</t>
  </si>
  <si>
    <t>2 CH Etch, 2 CH TEOS CVD</t>
  </si>
  <si>
    <t>CH A, B TEOS CVD. CH C D ETCH</t>
  </si>
  <si>
    <t>103682</t>
  </si>
  <si>
    <t>CVD (4 Chamber)</t>
  </si>
  <si>
    <t>103509</t>
  </si>
  <si>
    <t>PRODUCER GT</t>
  </si>
  <si>
    <t>BD2_CU</t>
  </si>
  <si>
    <t>103508</t>
  </si>
  <si>
    <t>Ht ACL 3ch / Server OS Type</t>
  </si>
  <si>
    <t>103510</t>
  </si>
  <si>
    <t>PRODUCER SE</t>
  </si>
  <si>
    <t>CH_A_ACL / CH_B_PE-Sin / CH_C_PE-Teos / Server OS Type</t>
  </si>
  <si>
    <t>103511</t>
  </si>
  <si>
    <t>Ht_SiN 2ch / Server OS Type</t>
  </si>
  <si>
    <t>103448</t>
  </si>
  <si>
    <t>Producer SE</t>
  </si>
  <si>
    <t>HT-ACL</t>
  </si>
  <si>
    <t>103513</t>
  </si>
  <si>
    <t>RAIDER</t>
  </si>
  <si>
    <t>ECD Copper Electroplating System</t>
  </si>
  <si>
    <t>103512</t>
  </si>
  <si>
    <t>103514</t>
  </si>
  <si>
    <t>SEMVISION</t>
  </si>
  <si>
    <t>SEM</t>
  </si>
  <si>
    <t>103684</t>
  </si>
  <si>
    <t>Semvision 200CX</t>
  </si>
  <si>
    <t>Inspection SEM</t>
  </si>
  <si>
    <t>103515</t>
  </si>
  <si>
    <t>VANTAGE HYBRID</t>
  </si>
  <si>
    <t>RTP / Server OS Type</t>
  </si>
  <si>
    <t>103516</t>
  </si>
  <si>
    <t>VANTAGE RADIANCE</t>
  </si>
  <si>
    <t>RTP</t>
  </si>
  <si>
    <t>97101</t>
  </si>
  <si>
    <t>ASM</t>
  </si>
  <si>
    <t>AB599A</t>
  </si>
  <si>
    <t>Wedge Wire Bonder</t>
  </si>
  <si>
    <t>included workholder and microscope</t>
  </si>
  <si>
    <t>103638</t>
  </si>
  <si>
    <t>AD809S</t>
  </si>
  <si>
    <t>Die Bonder</t>
  </si>
  <si>
    <t>97102</t>
  </si>
  <si>
    <t>AS899</t>
  </si>
  <si>
    <t>Pick and Place Die Bonder</t>
  </si>
  <si>
    <t>103685</t>
  </si>
  <si>
    <t>ASM iHAWK</t>
  </si>
  <si>
    <t>Wire Bonder</t>
  </si>
  <si>
    <t>103686</t>
  </si>
  <si>
    <t>ASM iHAWK Xpress GoCu</t>
  </si>
  <si>
    <t>103688</t>
  </si>
  <si>
    <t>ASM iHAWK Xtreme</t>
  </si>
  <si>
    <t>103687</t>
  </si>
  <si>
    <t>83605</t>
  </si>
  <si>
    <t>DS 830</t>
  </si>
  <si>
    <t>Double Head Dispenser, left: Magazin, right: Leadframe</t>
  </si>
  <si>
    <t>103219</t>
  </si>
  <si>
    <t>Eagle XP</t>
  </si>
  <si>
    <t>PECVD (Chemical Vapor Deposition)</t>
  </si>
  <si>
    <t>No of Chambers fitted: 4 chambers.
Currently available (DEINSTALLED TO WAREHOUSE, AND CAN BE INSPECTED BY 
APPOINTMENT) The price quoted includes crating for overseas shipment.
Any Field Modications: No
All Cables present: Yes
Any Corrosion visible on modules: No
Any Missing / Damaged Parts: No
Shipping Brackets Included: No
Wafer Handler: Yes
Handler Type ATM, vacuum
# of Cassette / FOUP Loaders: 3 FOUP loaders
Robot Type: Signal arm
End-Effecter Type: Self-aligner
Pre-Aligner: No
Mini-Environment: Yes
System Software
System SW (OS) version: 1.14a4
SEMI Std Options: E84
Communication Interface
GEM / SECS: GEM
HSMS: yes
Supporting Equipment
Power Supply: AC 208V 3 phases, 50/60 Hz
AC Dist Box: Yes
Ext Transformer: No
UPS: Yes</t>
  </si>
  <si>
    <t>83603</t>
  </si>
  <si>
    <t>IBE 139H</t>
  </si>
  <si>
    <t>Rotary Station then Buffered in Magazine and from Magazine to Wirebonder</t>
  </si>
  <si>
    <t>83602</t>
  </si>
  <si>
    <t>MC 609H</t>
  </si>
  <si>
    <t>left:Leadframe in Magazine, transport in one of the ten Ovens, Cooling Station, right side: Leadframe out of Magazine</t>
  </si>
  <si>
    <t>83607</t>
  </si>
  <si>
    <t>83609</t>
  </si>
  <si>
    <t>SLS 230T</t>
  </si>
  <si>
    <t>left: IC cup and testing good/bad and than sorting in small tube</t>
  </si>
  <si>
    <t>83611</t>
  </si>
  <si>
    <t>SLT400</t>
  </si>
  <si>
    <t>left: IC cup, Taping on Reel</t>
  </si>
  <si>
    <t>83610</t>
  </si>
  <si>
    <t>TLB 203EX</t>
  </si>
  <si>
    <t>Testing</t>
  </si>
  <si>
    <t>83601</t>
  </si>
  <si>
    <t>Extraction and Inspection of the Leadframe</t>
  </si>
  <si>
    <t>83606</t>
  </si>
  <si>
    <t>103639</t>
  </si>
  <si>
    <t>Asymtek</t>
  </si>
  <si>
    <t>A-612C</t>
  </si>
  <si>
    <t>Dispensing System</t>
  </si>
  <si>
    <t>SMT</t>
  </si>
  <si>
    <t>103455</t>
  </si>
  <si>
    <t>ASYST</t>
  </si>
  <si>
    <t>LPT 2200</t>
  </si>
  <si>
    <t>SMIF Loader</t>
  </si>
  <si>
    <t>Deinstalled, warehoused. Can be inspected by appointment</t>
  </si>
  <si>
    <t>103640</t>
  </si>
  <si>
    <t>Atis</t>
  </si>
  <si>
    <t>C-35</t>
  </si>
  <si>
    <t>Gold AU Etch Station</t>
  </si>
  <si>
    <t>103641</t>
  </si>
  <si>
    <t>ATMI</t>
  </si>
  <si>
    <t>Ecosys Phoenix</t>
  </si>
  <si>
    <t>Hydrogen Active Flame Thermal Oxidizer</t>
  </si>
  <si>
    <t>Facilities</t>
  </si>
  <si>
    <t>103441</t>
  </si>
  <si>
    <t>ATV</t>
  </si>
  <si>
    <t>PEO-603</t>
  </si>
  <si>
    <t>Diffusion Furnace</t>
  </si>
  <si>
    <t>Tool is installed and operational. For sale starting Q1 2022.</t>
  </si>
  <si>
    <t>103517</t>
  </si>
  <si>
    <t>AXCELIS</t>
  </si>
  <si>
    <t>ES3</t>
  </si>
  <si>
    <t>Plasma Asher</t>
  </si>
  <si>
    <t>103388</t>
  </si>
  <si>
    <t xml:space="preserve">Baccini </t>
  </si>
  <si>
    <t>Oven 3 Unload Buffer FFF</t>
  </si>
  <si>
    <t>Unload buffer unit from Oven 3 and FFF loader</t>
  </si>
  <si>
    <t>Solar</t>
  </si>
  <si>
    <t>Dimensions (WxD): 870 x 670
With 90 degree left handed direction change.</t>
  </si>
  <si>
    <t>103690</t>
  </si>
  <si>
    <t>BESI</t>
  </si>
  <si>
    <t>ESEC 2007 SSI</t>
  </si>
  <si>
    <t>103691</t>
  </si>
  <si>
    <t>ESEC 2007 SSI plus</t>
  </si>
  <si>
    <t>103692</t>
  </si>
  <si>
    <t>ESEC 2008 xP</t>
  </si>
  <si>
    <t>103689</t>
  </si>
  <si>
    <t>X-Eye SF160 SL</t>
  </si>
  <si>
    <t>X-Ray Inspection Tool</t>
  </si>
  <si>
    <t>103468</t>
  </si>
  <si>
    <t>BLUE M</t>
  </si>
  <si>
    <t>FRP-381B-1</t>
  </si>
  <si>
    <t>THB2-006 Humidity chamber</t>
  </si>
  <si>
    <t>103642</t>
  </si>
  <si>
    <t>Branson</t>
  </si>
  <si>
    <t>IPC L2101</t>
  </si>
  <si>
    <t>Plasma Barrel Asher/Etcher</t>
  </si>
  <si>
    <t>103695</t>
  </si>
  <si>
    <t>Brooks</t>
  </si>
  <si>
    <t>Ergospeed 2</t>
  </si>
  <si>
    <t>Loadport</t>
  </si>
  <si>
    <t>BROOKS P/N 013056-191-20-002 SUBTYPE SLR200LPTS42</t>
  </si>
  <si>
    <t>103693</t>
  </si>
  <si>
    <t>Bruce</t>
  </si>
  <si>
    <t>BDF41</t>
  </si>
  <si>
    <t>Diffusion Furnace 3 Tube Oxide 1 Tube Poly</t>
  </si>
  <si>
    <t>Furnace Tube 1 to 3: Process Oxide Gas System Gas Input Control Mass Flow 
Controllers Process Gases O2, N2, H2, HCL Furnace Tube #4: Process Poly Gas 
System Gas Input Control Mass Flow Controllers Process Gases O2, N2, H2, 
HCL Maximum Temperature 1,250 C Minimum Temperature 500 C Number of Control 
Zones 5 Removed from Production December 2020. CE Marked</t>
  </si>
  <si>
    <t>103207</t>
  </si>
  <si>
    <t>BTU</t>
  </si>
  <si>
    <t>TCA92-5-60N54</t>
  </si>
  <si>
    <t>Transheat Furnace</t>
  </si>
  <si>
    <t>The BTU TCA Series Transheat Furnace is a continuous conveyor furnace used 
for applications such as Brazing, Packaging, Heat Treating and Soldering
FURNACE LAYOUT 
Entrance with Baffle Assembly, N2 Curtain and Venturi Exhaust 584mm
Entrance Vestibule 279mm
Zone 1 305mm
Zone 2 305mm
Zone 3 305mm
Zone 4 305mm
Heat Barrier 70mm
Zone 5 305mm
Heat Barrier 70mm
Exit vestibule 279mm
Free Cooling w/ Separation Joint 152mm
Water Cooling Zone 1 457mm
Water Cooling Zone 2 w/ Eductor Cooling 914mm
Exit with Baffle Assembly and N2 Curtain 533mm
Frame allowance 248mm
APPROXIMATE WORKING LENGTH 4.8m
Approximate Overall Furnace Width is 838mm (33”)
Loading and Unloading
Loading table is 762 mm wide, length is 610mm
Unloading table is 762 mm wide, length is 610mm
APPROXIMATE TOTAL FURNACE LENGTH 6m
Case cooling is provided to exhaust heat from within the furnace frame.
The water-cooling section consists of a stainless steel muffle with copper 
tubes on the outside.
FURNACE SPECIFICATION
Maximum temperature rating : 700oC
Operating temperature range : 250 - 650oC
Number of controlled heat zones : 5
Working Dimensions : 229 mm (9 inch) wide x 51mm
(2 inch) clearance above the belt
Heated Length : 1.5M (60 inches)
Belt Height Above the Floor : 914mm (36 inches)
The muffle heated section is made of Stainless Steel 304L a highly 
conductive alloy thoughout the process chamber and 304 stainless steel is 
utilized for the curtain and cooling sections.
Heaters are manufactured by BTU utilizing iron, chrome, aluminum alloy 
coil. Heaters are located on the top and bottom of the process chamber.</t>
  </si>
  <si>
    <t>103221</t>
  </si>
  <si>
    <t>Cameca</t>
  </si>
  <si>
    <t>IMS 5FE7</t>
  </si>
  <si>
    <t>Secondary Ion Mass Spectrometry System</t>
  </si>
  <si>
    <t>The condition is excellent without any problem.  It's still in lab and 
under using. 
Full Specification available upon request.
Please check the pictures below for more information.</t>
  </si>
  <si>
    <t>103081</t>
  </si>
  <si>
    <t>Canon</t>
  </si>
  <si>
    <t>Surpass 300</t>
  </si>
  <si>
    <t>Stripper/Asher</t>
  </si>
  <si>
    <t>300mm</t>
  </si>
  <si>
    <t>103080</t>
  </si>
  <si>
    <t>103079</t>
  </si>
  <si>
    <t>103078</t>
  </si>
  <si>
    <t>103077</t>
  </si>
  <si>
    <t>103076</t>
  </si>
  <si>
    <t>103075</t>
  </si>
  <si>
    <t>103074</t>
  </si>
  <si>
    <t>103073</t>
  </si>
  <si>
    <t>103072</t>
  </si>
  <si>
    <t>103071</t>
  </si>
  <si>
    <t>103369</t>
  </si>
  <si>
    <t>Texas Instruments MC780</t>
  </si>
  <si>
    <t>CCD Camera for Canon FPA-3000 Series</t>
  </si>
  <si>
    <t>spares</t>
  </si>
  <si>
    <t>stored in our warehouse in Avezzano, Italy.
Texas Instruments
MC780 - P/N 2540169-0001
CCD Camera
Manufacturer
Model
Description
Quantity
Texas Instruments
MC780 - P/N 2540169-0001
CCD Camera
Vexta/Oriental Motor
PH554-NA Stepping
Stepping Motor
Olympus
BA124L001 DC Motor + D500 Gearhead
DC Motor and geardeah
2
ISSOKU
GTR080+208LC5
Miniature Ballscrew
Vexta/Oriental Motor
PX243-03A
Stepping Motor and Frame Lens
Vexta/Oriental Motor
C6415-0915
Stepping Motor and Precision Mechanic
Lenses
SEE PHOTOS
SEE PHOTOS
-</t>
  </si>
  <si>
    <t>103643</t>
  </si>
  <si>
    <t>Cascade Microtech</t>
  </si>
  <si>
    <t>PS300</t>
  </si>
  <si>
    <t>Parametric Automatic Wafer Prober</t>
  </si>
  <si>
    <t>103149</t>
  </si>
  <si>
    <t xml:space="preserve">CEE </t>
  </si>
  <si>
    <t>200</t>
  </si>
  <si>
    <t>Photoresist Manual Developer</t>
  </si>
  <si>
    <t>103150</t>
  </si>
  <si>
    <t xml:space="preserve">CB-200 </t>
  </si>
  <si>
    <t>Photoresist Coater Bake System</t>
  </si>
  <si>
    <t>103442</t>
  </si>
  <si>
    <t>CHA</t>
  </si>
  <si>
    <t>Mark 50 RH PC/PLC</t>
  </si>
  <si>
    <t>Metal Sputter</t>
  </si>
  <si>
    <t>100-150 mm</t>
  </si>
  <si>
    <t>Tool is de-installed and operational.
Please check the pictures below for more information.</t>
  </si>
  <si>
    <t>103151</t>
  </si>
  <si>
    <t xml:space="preserve">CHA  </t>
  </si>
  <si>
    <t xml:space="preserve">Mark 40 </t>
  </si>
  <si>
    <t>E-Beam Evaporator</t>
  </si>
  <si>
    <t>Configuration: 4 Pockets, Planetary or Lift Off Fixturing, up to 200mm</t>
  </si>
  <si>
    <t>100701</t>
  </si>
  <si>
    <t>Climats</t>
  </si>
  <si>
    <t>EXCAL 7728 HE</t>
  </si>
  <si>
    <t>Environmental Test Chamber</t>
  </si>
  <si>
    <t>Reliability</t>
  </si>
  <si>
    <t>103371</t>
  </si>
  <si>
    <t>COMDEL</t>
  </si>
  <si>
    <t>CX-600AS/27</t>
  </si>
  <si>
    <t>RF Generator</t>
  </si>
  <si>
    <t>The genarator is in working condition.
3 months warranty included.</t>
  </si>
  <si>
    <t>103401</t>
  </si>
  <si>
    <t>FP2508R4 CPMX-2500</t>
  </si>
  <si>
    <t xml:space="preserve">RF MATCH </t>
  </si>
  <si>
    <t>103231</t>
  </si>
  <si>
    <t>CYMER</t>
  </si>
  <si>
    <t>NL4701A</t>
  </si>
  <si>
    <t>Excimer Laser (193 nm)</t>
  </si>
  <si>
    <t>The laser is stored in cleanroom for lens prevention.
Please check the pictures below for more information.</t>
  </si>
  <si>
    <t>103218</t>
  </si>
  <si>
    <t>Cymer</t>
  </si>
  <si>
    <t>XLA 360</t>
  </si>
  <si>
    <t>Excimer laser, 193 nm</t>
  </si>
  <si>
    <t>-Deinstalled and warehoused.
-Can be inspected by appointment
-Was used with an ASML XT 1700iF immersion scanner.
The XLA 360 is a 193nm argon fluoride (ArF) laser light source using a 
Master Oscillator Power Amplifier platform. This allows ultra line-narrowed 
bandwidth and up to 90W of output power at a 6kHz repetition rate.
Features Ultra line-narrowed spectral bandwidth of &lt;0.12 pm FWHM.
Suitable for high contrast imaging for litho tools with an numerical 
aperture (NA) up to &gt; 1.3.
Key benefits:
    Highest repetition rate capability (6kHz)
    Tightest bandwidth (&lt;=0.12pm FWHM/&lt;= 0.25pm E95)
    High power
    Wide process window
    Capability to enable resolution enhancement techniques (RET) without 
reducing throughput
    Accurate on-board E95 metrology coupled with Advanced Spectral Control 
for tightest process control/Optical Proximity Effects</t>
  </si>
  <si>
    <t>103402</t>
  </si>
  <si>
    <t>DAIHEN</t>
  </si>
  <si>
    <t>HFA-50A</t>
  </si>
  <si>
    <t>103403</t>
  </si>
  <si>
    <t>NX-AMN-50E3</t>
  </si>
  <si>
    <t>RF AUTO MATCHER 60MHz</t>
  </si>
  <si>
    <t>5000W</t>
  </si>
  <si>
    <t>103405</t>
  </si>
  <si>
    <t>WGA-50E</t>
  </si>
  <si>
    <t>2MHz 5000W</t>
  </si>
  <si>
    <t>103404</t>
  </si>
  <si>
    <t>WMN-50H6A</t>
  </si>
  <si>
    <t>RF AUTO MATCHER 2MHz</t>
  </si>
  <si>
    <t>103152</t>
  </si>
  <si>
    <t xml:space="preserve">Dektak  </t>
  </si>
  <si>
    <t>3030</t>
  </si>
  <si>
    <t>Profiler</t>
  </si>
  <si>
    <t>powers up</t>
  </si>
  <si>
    <t>103374</t>
  </si>
  <si>
    <t>Delphi Laser</t>
  </si>
  <si>
    <t>FPS10</t>
  </si>
  <si>
    <t>Laser Dicing Saw</t>
  </si>
  <si>
    <t>100703</t>
  </si>
  <si>
    <t>Disco</t>
  </si>
  <si>
    <t>DFL 7161</t>
  </si>
  <si>
    <t>Laser Saw</t>
  </si>
  <si>
    <t>150mm/300mm</t>
  </si>
  <si>
    <r>
      <rPr>
        <sz val="8"/>
        <rFont val="Arial"/>
      </rPr>
      <t>For 6" to 12" Wafer
Both „Type-K“ with Optical System „BSS4“
Laser Head/Sources: Coherent
Model: AVIA (exactly type unknow)
Wave Length: 355 nm
Puls duration: appr. 30 ns
Original  performance: 29.16 W bei 110 kHz
Original performance on workpiece: 24.25 W
Please check pictures below for more info and pictures.
Machine Model 	DFL7161 	  	  	  	  	  	  	 
ABLATION PROCESS 	  	  	  	  	  	  	  	 
Max. Workpiece Size 	mm 	ø300 	  	 
X-axis 	Processing range 	mm 	310 	 
(Chuck table) 	Max. feed speed 	mm/s 	1000 	 
Y-axis 	  	Processing range 	mm 	310
(Chuck table) 	Index step 	mm 	0.0001 	 
Index positioning accuracy 	mm 	  	0.003 or less/310 (Single error) 0.002 
or less/5 	  	  	  	  	 
Scale resolution 	mm 	  	  	  	0.0001 	  	 
Z-axis 	Input range for lens height 	  	mm 	-2.000</t>
    </r>
    <r>
      <rPr>
        <sz val="8"/>
        <rFont val="Noto Sans CJK SC"/>
        <family val="2"/>
      </rPr>
      <t>～</t>
    </r>
    <r>
      <rPr>
        <sz val="8"/>
        <rFont val="Arial"/>
      </rPr>
      <t>5.000
Moving resolution 	mm 	5E-05 	  	  	  	  	 
Repeatability accuracy 	mm 	0.002 	  	  	  	  	 
θ-axis 	Max. rotating angle 	deg 	380
(Chuck table) 	  	(320º in the positive (+) direction and 60º in the 	  	 
negative (-) direction from the initial position) 	  	  	  	  	  	  	  	 
Laser Oscillator / Oscillator Model 	Semicondutor laser diode (LD) 	  	  	  	
  	excitation Q-switch solid laser 	  	  	  	  	 
Applicable Tape Frame 	  	2-12 	  	  	  	  	 
UtilitiesPower supply 	kW 	  	200 ~ 230 V AC±10 %, 3-phase 	  	 
  	For other than the above voltages, a transformer is necessary. 	  	  	  	
Power 	When processing 	kW 	1.2 (for reference) 	  	  	  	  	 
consumption 	During warm-up 	kW 	1.1 (for reference) 	  	  	  	  	 
Max. power 	kVA 	10.4 	  	  	  	  	 
Air pressure 	Mpa 	0.5</t>
    </r>
    <r>
      <rPr>
        <sz val="8"/>
        <rFont val="Noto Sans CJK SC"/>
        <family val="2"/>
      </rPr>
      <t>～</t>
    </r>
    <r>
      <rPr>
        <sz val="8"/>
        <rFont val="Arial"/>
      </rPr>
      <t>0.8 	  	  	  	  	 
Air max. consumption 	300 (for reference) 	  	  	  	  	  	 
Clean air pressure 	MPa 	0.5</t>
    </r>
    <r>
      <rPr>
        <sz val="8"/>
        <rFont val="Noto Sans CJK SC"/>
        <family val="2"/>
      </rPr>
      <t>～</t>
    </r>
    <r>
      <rPr>
        <sz val="8"/>
        <rFont val="Arial"/>
      </rPr>
      <t>0.8 	  	  	  	  	 
Clean air max. consumption 	100 (for reference) 	  	  	  	  	  	 
Water pressure (Spinner) 	MPa 	0.2</t>
    </r>
    <r>
      <rPr>
        <sz val="8"/>
        <rFont val="Noto Sans CJK SC"/>
        <family val="2"/>
      </rPr>
      <t>～</t>
    </r>
    <r>
      <rPr>
        <sz val="8"/>
        <rFont val="Arial"/>
      </rPr>
      <t xml:space="preserve">0.4 	  	  	  	  	 
Water max. flow rate (Spinner) 	L/min 	3.0 (for reference) 	  	  	  	  	 
Exhaust duct capacity 	m3/min 	5 	  	  	  	  	 
Machine dimensions (W x D x H) 	mm 	1,560×1,550×1,800 (for reference) 	  	  	
Machine weight 	kg 	Approx. 2,000 	  	  	  	  	  	 
 </t>
    </r>
  </si>
  <si>
    <t>103418</t>
  </si>
  <si>
    <t>DISCO</t>
  </si>
  <si>
    <t>DWT-13R</t>
  </si>
  <si>
    <t>Chiller with Water Temperature Control Unit</t>
  </si>
  <si>
    <t>Please check the attachments below for more information.</t>
  </si>
  <si>
    <t>103227</t>
  </si>
  <si>
    <t>EAD6361</t>
  </si>
  <si>
    <t>DICING SAW FOR PACKAGES</t>
  </si>
  <si>
    <t>SEE ATTACHED PHOTOS FOR DETAILS.</t>
  </si>
  <si>
    <t>103519</t>
  </si>
  <si>
    <t>DNS</t>
  </si>
  <si>
    <t>FC3000</t>
  </si>
  <si>
    <t>Pre Metal Cleaner</t>
  </si>
  <si>
    <t>103518</t>
  </si>
  <si>
    <t>103083</t>
  </si>
  <si>
    <t>MP-3000</t>
  </si>
  <si>
    <t>Wet Processing</t>
  </si>
  <si>
    <t>WET 15-3DNS_MP30_DHF_04 DNS MP3000 DHF</t>
  </si>
  <si>
    <t>103082</t>
  </si>
  <si>
    <t>103556</t>
  </si>
  <si>
    <t>RF3S</t>
  </si>
  <si>
    <t>PHOTORESIST COATER DEVELOPER TRACK</t>
  </si>
  <si>
    <t>103521</t>
  </si>
  <si>
    <t>SS-3000-AR</t>
  </si>
  <si>
    <t>Wafer Scrubber</t>
  </si>
  <si>
    <t>103520</t>
  </si>
  <si>
    <t>103522</t>
  </si>
  <si>
    <t>Wafer Scrubber (4Back)</t>
  </si>
  <si>
    <t>103524</t>
  </si>
  <si>
    <t>SU-3000</t>
  </si>
  <si>
    <t>Cleaner (MP Type) (2_AM1/2_DHF) (2LoadPort)</t>
  </si>
  <si>
    <t>103523</t>
  </si>
  <si>
    <t>Cleaner (SR Type)(SST)      (3LoadPort)</t>
  </si>
  <si>
    <t>103084</t>
  </si>
  <si>
    <t>WET 15-3DNS_SU30_DHF_04R300 DNS SU3000 DHF</t>
  </si>
  <si>
    <t>103406</t>
  </si>
  <si>
    <t>DRESSLER</t>
  </si>
  <si>
    <t>CESAR 1310</t>
  </si>
  <si>
    <t>103644</t>
  </si>
  <si>
    <t>Dynatex</t>
  </si>
  <si>
    <t>DX-III</t>
  </si>
  <si>
    <t>Wafer Scriber Breaker</t>
  </si>
  <si>
    <t>103085</t>
  </si>
  <si>
    <t>Ebara</t>
  </si>
  <si>
    <t>FREX300</t>
  </si>
  <si>
    <t>Dielectric CMP - CMP Equipment</t>
  </si>
  <si>
    <t xml:space="preserve"> - The system is on line. All cable are present. The equipment has missing 
parts. Handler type is FOUP Loaders. The robot is YASKAWA and not include 
pre-aligner and mini- environment. The supporting equipment include power 
supply and AC Dist Box. Facility Requirements: CDA / DIW / Vacuum / Gas(N2) 
/ Power(208V).</t>
  </si>
  <si>
    <t>103694</t>
  </si>
  <si>
    <t>FREX300S</t>
  </si>
  <si>
    <t>Dielectric CMP</t>
  </si>
  <si>
    <t>103087</t>
  </si>
  <si>
    <t>FREX300S2</t>
  </si>
  <si>
    <t>Multi-Process CMP - CMP Equipment</t>
  </si>
  <si>
    <t xml:space="preserve"> 1.Main System: F-REX300S2 I.Polishing Unit ①Turn Table x4, Top Ring x4(GX 
8-Area), Scan Dresser x4, Atomizer x4, ②Liner Transportor x2, Turn Over x2, 
STP x1, System Controller, ③Slurry Scan Nozzle x4, Wafer Slip-Out Sensor 
x4, Operation Panel x2 II.Cleaner Unit ④1st: R/R w/Megasonic Jet, 2nd:R/R, 
3rd:R/R, 4th:IPA/SRD III.EFEM Unit ⑤Dry Robot x1, Loadport x4, Operation 
Panel x2, ITM NOVA Ready at Left Side IV.M14 Common Spec &amp; FA Spec 
Requirement V.M14 Hardware Requirement &amp; Improvement Items (Slurry Nozzle 
Motor Type, Auto Calibration) 2.Standard Options I.Spare GX Carrier 
II.Anti-Static Material for Wafer Exposed Surface III.Eddy Current End 
Point Monitor (R-ECM1D) for 2 Table-B&amp;D IV.ME-30 x2 for S-OPM &amp; TCM EPD 
Controller V.Malema Slurry Flow Controller for 3 Line/Table VI.Light 
Curtain for EFEM VII.Equipment Monitor Function (Camera)</t>
  </si>
  <si>
    <t>103086</t>
  </si>
  <si>
    <t>Main System: F-REX300S2F-REX300S2 DetailsPolishing UnitTurn Table x4, Top 
Ring x4(GX 8-Area), Scan Dresser x4, Atomizer x4,Liner Transportor x2, Turn 
Over x2, STP x1, System Controller,Slurry Scan Nozzle x4, Wafer Slip-Out 
Sensor x4, Operation Panel x2Cleaner Unit1st:R/R w/Megasonic Jet, 2nd:R/R, 
3rd:2FJ, 4th:IPA/SRDEFEM UnitDry Robot x1, Loadport x4, Operation Panel x2, 
ITM NOVA Ready at Left SideM14 Common Spec &amp; FA Spec RequirementM14 
Hardware Requirement &amp; Improvement Items (Slurry Nozzle Motor Type, Auto 
Calibration)Standard OptionsSpare GX CarrierAnti-Static Material for Wafer 
Exposed SurfaceEddy Current End Point Monitor (R-ECM1D) for 2 
Table-A&amp;CME-30 x2 for S-OPM &amp; TCM EPD ControllerMalema Slurry Flow 
Controller for 3 Line/TableLight Curtain for EFEMEquipment Monitor 
Function(Camera)</t>
  </si>
  <si>
    <t>103153</t>
  </si>
  <si>
    <t xml:space="preserve">ECI </t>
  </si>
  <si>
    <t>QL-10EZ</t>
  </si>
  <si>
    <t>Plating Bath Analyzer</t>
  </si>
  <si>
    <t>103154</t>
  </si>
  <si>
    <t xml:space="preserve">Qualifill  QFDS-1800 </t>
  </si>
  <si>
    <t>Chemical Management System</t>
  </si>
  <si>
    <t>103645</t>
  </si>
  <si>
    <t>Edwards</t>
  </si>
  <si>
    <t>NRF463000</t>
  </si>
  <si>
    <t>Neptune Process Gas Abatement System</t>
  </si>
  <si>
    <t>103646</t>
  </si>
  <si>
    <t>Electroglas</t>
  </si>
  <si>
    <t>2001X</t>
  </si>
  <si>
    <t>Wafer Prober</t>
  </si>
  <si>
    <t>w/ WaferMap Software</t>
  </si>
  <si>
    <t>103469</t>
  </si>
  <si>
    <t>Electronics Control Designs</t>
  </si>
  <si>
    <t>E30-9300-00</t>
  </si>
  <si>
    <t>Aqueous Cleaning System</t>
  </si>
  <si>
    <t>103407</t>
  </si>
  <si>
    <t>ENI</t>
  </si>
  <si>
    <t>MW-5DM13</t>
  </si>
  <si>
    <t>103435</t>
  </si>
  <si>
    <t>MWD-25LD-02</t>
  </si>
  <si>
    <t>RF Match</t>
  </si>
  <si>
    <t>Excellent fully refurbished condition.
Please check the pictures below for more information.</t>
  </si>
  <si>
    <t>103408</t>
  </si>
  <si>
    <t>OEM-1250</t>
  </si>
  <si>
    <t>68903</t>
  </si>
  <si>
    <t>ESEC</t>
  </si>
  <si>
    <t>3006 F/X</t>
  </si>
  <si>
    <t>Fully Automatic Wire bonder</t>
  </si>
  <si>
    <t>W131</t>
  </si>
  <si>
    <t>100704</t>
  </si>
  <si>
    <t>3018</t>
  </si>
  <si>
    <t>Gold Ball Bonder</t>
  </si>
  <si>
    <t>for spares use</t>
  </si>
  <si>
    <t xml:space="preserve">Type: W-181 without microscope, complete but only for spare parts
Configuration and pictures available upon request
 </t>
  </si>
  <si>
    <t>100705</t>
  </si>
  <si>
    <t>3088</t>
  </si>
  <si>
    <t xml:space="preserve">Type: W-133, with Microscope,complete but only for spare parts
Please check pictures below for more information
 </t>
  </si>
  <si>
    <t>103696</t>
  </si>
  <si>
    <t>103381</t>
  </si>
  <si>
    <t>ESI</t>
  </si>
  <si>
    <t>9830</t>
  </si>
  <si>
    <t>Laser Fuser</t>
  </si>
  <si>
    <t>Specifications: 
1. IR wave length 1.34um
2. Repair rate 50~100 kHz (standard type is 30KHz)
3. Spot size 1.5~3.5um
4. Laser stability &lt; 15%
5. 8" &amp; 12" wafer load port
6. OCR (two side) Front and Back side
7. Support SECS/GEM capability
8. Laser head worked (attach photo)
9. laser head working hours: around 60,000.
Working condition.
De-installed and warehoused.</t>
  </si>
  <si>
    <t>103647</t>
  </si>
  <si>
    <t>Accuscribe 2600</t>
  </si>
  <si>
    <t>Laser Wafer Scriber</t>
  </si>
  <si>
    <t>w/Panasonic Loader</t>
  </si>
  <si>
    <t>91128</t>
  </si>
  <si>
    <t>M4300</t>
  </si>
  <si>
    <t>Laser Trimmer</t>
  </si>
  <si>
    <t>assembly / SMT</t>
  </si>
  <si>
    <t>Deinstalled, in an inspection facility, can be inspected by appointment, 
please refer to the attached photos for details.</t>
  </si>
  <si>
    <t>100938</t>
  </si>
  <si>
    <t>ESMO</t>
  </si>
  <si>
    <t>Hermes</t>
  </si>
  <si>
    <t>Testhead Manipulator</t>
  </si>
  <si>
    <t xml:space="preserve">Max Test head load: 90Kg
Please check pictures below for more information
 </t>
  </si>
  <si>
    <t>103224</t>
  </si>
  <si>
    <t>EVATEC</t>
  </si>
  <si>
    <t>LLS EVO</t>
  </si>
  <si>
    <t>PVD Sputtering Tool</t>
  </si>
  <si>
    <t>100 - 150 mm</t>
  </si>
  <si>
    <t>Machine still running in production and operational.
Available from August 1st 2021.
Please check pictures below for more information.
Machine dimensions:
357x307x250 (cm)
Weight: 5000 Kg</t>
  </si>
  <si>
    <t>103140</t>
  </si>
  <si>
    <t>EVG</t>
  </si>
  <si>
    <t>520</t>
  </si>
  <si>
    <t>Manual Wafer Load Substrate Bonder</t>
  </si>
  <si>
    <t>Fully refurbished, excellent condition.
-Tooling for 6" Wafer inclusive Bond Chuck and Pressure Insert
-Capable of fusion compression bonding
-Capable of thermal compression bonding
-Capable of anodic bonding
-Ideal for R&amp;D and pilot production applications
-High-vacuum capable bond chamber
-Auto opening of bond tool cover
-Windows based control software and operation interface
-Wafer size: up to 150mm capable
-Max Bond Force: 7 kN
-Top side heater: 550°C max. in 1°C steps
-Bottom side heater: 550°C max. in 1°C steps
-Chiller
-Temperature uniformity: ± 1,5 %
-Turbo pump and controller
-Roughing pump
-Load/unload tool
-System computer, monitor, and keyboard
-PDF Operations Manual for EVG 520 Bonder</t>
  </si>
  <si>
    <t>103155</t>
  </si>
  <si>
    <t xml:space="preserve">EVG </t>
  </si>
  <si>
    <t>101</t>
  </si>
  <si>
    <t>Spray Coater</t>
  </si>
  <si>
    <t>DETAILS: EVG 101 SPRAY COATING SYSTEM consisting of: - Model: EVG 101 - 
Semi-Automatic, with Manual loading - Suitable for wafer sizes 1" - 8" 
wafers (with proper chucks and pre-aligner) - Currently configured for 1" - 
6" wafers - One Coat Module - One Cleaning Module - Base frame for one 
resist processing module including all electronics, pneumatics, tubing for 
solvents, and exhaust lines - Manual loading and mechanical pre-aligner 
(pneumatically actuated) - PC controlled with windows based graphical user 
interface - Password protected access levels - Programmable rotational 
speed for substrate - Syringe dispense for spray nozzle option included - 
Spinner chucks for 1" - 3" and 4" - 6" wafers - 4 Floor Mounting Brackets 
included - 1 Vacuum Wand for wafer handling - Exhaust Controller included - 
Operations Manual and Documentation included CONDITION: Excellent Condition 
Guaranteed. Fully Refurbished. 6 Month Warranty and Full Specifications 
Guarantee. 30 Day Right of Return.</t>
  </si>
  <si>
    <t>102599</t>
  </si>
  <si>
    <t>Expertech</t>
  </si>
  <si>
    <t>CTR-200</t>
  </si>
  <si>
    <t>Wet/Dry Oxidation Annealing System</t>
  </si>
  <si>
    <t>Description:
- Manual Load 
- For Wet or Dry Oxidation and Annealing 
- For Temperatures up to 1200 Degrees Celsius 
- 25-50 Wafer Load Capacity 
- Up to 200mm Wafers</t>
  </si>
  <si>
    <t>103436</t>
  </si>
  <si>
    <t>FEI</t>
  </si>
  <si>
    <t>Tecnai G2 F30</t>
  </si>
  <si>
    <t>TEM electron microscope</t>
  </si>
  <si>
    <t>Laboratory</t>
  </si>
  <si>
    <t>Here are some photos of an FEI Tecnai G2-F30 for sale.
The system is still in operation.
It includes LN2 system, Chiller ,external load bench(FEI original) and HT 
tank.
Essential specifications
Electron source
• Flexible high tension (50, 100, 150, 200, 250, 300 kV and values in 
between)
• Schottky Field emitter with high maximum beam current ( 100 nA)
• High probe current (0.6 nA in a 1 nm spot, 15 nA in a 10 nm spot)
• Small energy spread (0.8 eV or less)
• Spot drift 1 nm/minute
Imaging
• Patented TWIN, S-TWIN and U-TWIN objective lenses
• Coma-free alignment for high resolution objective-lens centering
• Ranged, rotation-free magnification and diffraction series
• Magnification reproducible within ± 1.5%
• Embedded CCD/energy filter
• Lorentz lens for field free imaging for magnetic field visualization 
(optional)
STEM
• Fully digital scan system
• Bright Field and Annular Dark Field mode
• High resolution STEM with HAADF detector
Microanalysis
• Excellent EDX in-hole performance ( 1% hole count)
• Low system background in EDX ( 1% spurious peaks)
• High P/B ratio (Fiori number) 4000
• Embedding of EDX, PEELS and energy filter
• Spectrum imaging with multiple detectors
Specimen stage
• Fully computer-controlled, eucentric side-entry, high stability 
CompuStage
• Maximized tilts for any X,Y,Z, α and β combination
• Choice of a variety of specimen holders
• X, Y movement ± 1 mm, Z movement ± 0.375 mm; specimen size 3 mm
• Specimen recall reproducibility: ≤ 0.3 μm (after movement of 300 μm in x 
and y) and ≤ 0.1 (α tilt)
• Drift ≤ 0.5 nm/minute with a standard holder attainable
Vacuum
• Fully interlocked differentially pumped column
• Clean vacuum system with turbo molecular pump, prepumping column, gun and 
specimen airlock
• 150 l/s Ion Getter Pump on specimen area • Liner tubes pumped by 
additional Ion Getter Pump
• Ultra-high vacuum for contamination-free observation
• Vacuum levels: specimen chamber 2.7 × 10-5 Pa ; gun 5 × 10-7 Pa
• Fast airlock pumping times: user selectable down to 1 min
• Plate camera exchange without switching off high tension or emitter
Software and control
• Operations system: Windows® XP • Remote operation (optional)
• Motorized apertures (optional) • Scripting software (optional)
• Xplore3D™: FEIs intelligent tomography solution for TEM and STEM 
(optional)
• TrueImage: FEIs patented focal series acquisition and reconstruction 
software package (optional)</t>
  </si>
  <si>
    <t>100706</t>
  </si>
  <si>
    <t>Feutron</t>
  </si>
  <si>
    <t>KPK 200 Type 3423/16</t>
  </si>
  <si>
    <t>Climate Chamber</t>
  </si>
  <si>
    <t xml:space="preserve"> -40° C to +100°C, Humidity: 10% to 95% r.H., Programmable cycles, 
Air-cooled compressor-New, 2x Openings on the side (round),Viewing window 
heated,Chamber mobile on roles, Refurbished and checked, full functional
Configuration and pictures available upon request.
 </t>
  </si>
  <si>
    <t>103464</t>
  </si>
  <si>
    <t>FLUKE</t>
  </si>
  <si>
    <t>8845A</t>
  </si>
  <si>
    <t>Bench top digital Multimeter</t>
  </si>
  <si>
    <t>100937</t>
  </si>
  <si>
    <t>Hesse &amp; Knipps</t>
  </si>
  <si>
    <t>BJ 820</t>
  </si>
  <si>
    <t>Inidexersystem</t>
  </si>
  <si>
    <t xml:space="preserve">Warehoused. Please check pictures below for more information.
 </t>
  </si>
  <si>
    <t>103706</t>
  </si>
  <si>
    <t>Hitachi</t>
  </si>
  <si>
    <t>4700</t>
  </si>
  <si>
    <t>FE SEM</t>
  </si>
  <si>
    <t>103089</t>
  </si>
  <si>
    <t>CG5000</t>
  </si>
  <si>
    <t xml:space="preserve">SEM  </t>
  </si>
  <si>
    <t>CG5000 (3PORT,300mm Wafer Use, AC208V/60Hz)Main UnitMini-Environment 
transfer systemNew Type C to C Auto-Loader with Load/Lock SystemE-chuck 
Stage SystemDisplay UnitPower Supply UnitWater Circulator with power cable 
and pipeOptical Microscope (xl 10, x220)Ion pump back-up Power supply 
unitSE-Gun Back-up Power supply unitPower cable (I5M:Main&lt;-&gt;PS)Electrified 
Sample Correction (SPM)Auto calibration system by using stub 
patternMulti-Point/Gap/Corner Radious measurement functionImage filing 
functionRecipe QueueArF Package softwareStd. Accessories(Hardware)3* TDK 
FOUP Opener (including RFID)Dry Pump Interface for Boe Edwards iGXl00Signal 
Light Tower (Hynix Spec)*Detail spec is same as existing CG5000 at MIO. 
Light CurtainX, Y Dual MicroscaleEnergy filterIoniserStd. 
Accessories(Software)New Edge Roughness MeasurementDS/T-PC Link Connection 
LicenceLine Width roughness analysis functionFlat scan 
functionMaximumMag.To500KGEM Communication 1/FHSMS Communication 1/FHynix 
Spec GEM 300 I HSMS /SECSSECS Communication I/FCD Data Transfer at CG5000 
(um-&gt;nm)Measurement Image Upload function (using FTP) FDC functionLowest 
Yacc 200Y modificationHighest Yacc 5000Y modificationFlexible scan 
functionSelf alignment double pattern measurement functionTemplate 
generator functionEnvironment Test FeeShield cover for CG5000 - The 
following items are NOT included. • HARC observation function 
(Pre-Dose,Optics modification) • KRF Defect review Network 1/F</t>
  </si>
  <si>
    <t>103088</t>
  </si>
  <si>
    <t xml:space="preserve"> 1.CG5000 (3PORT,300mm Wafer Use, AC208V/60Hz) 1.Main Unit 
2.Mini-Environment transfer system 3.New Type C to C Auto-Loader with 
Load/Lock System 4.E-chuck Stage System 5.Display Unit 6.Power Supply Unit 
7.Water Circulator with power cable and pipe 8.Optical Microscope (x110, 
x220) 9.Ion pump back-up Power supply unit 10.SE-Gun Back-up Power supply 
unit 11.Power cable (I5M:Main&lt;-&gt;PS) 12.Electrified Sample Correction (SPM) 
13.Auto calibration system by using stub pattern 14.Multi-Point/Gap/Corner 
Radious measurement function 15.Image filing function 16.Recipe Queue 
17.ArF Package software 2.Std. Accessories(Hardware) 1.3* TDK FOUP Opener 
(including RFID) 2.Dry Pump Interface for Boc Edwards iGXl00 3.Signal Light 
Tower 4.Light Curtain 5.X, Y Dual Microscale 6.Energy filter 7.Ioniser 
3.Std. Accessories(Software) 1.New Edge Roughness Measurement 2.DS/T-PC 
Link Connection License 3.Line Width roughness analysis function 4.Flat 
scan function 5.MaximumMag.To500K 6.GEM Communication I/F 7.HSMS 
Communication I/F 8.GEM 300 / HSMS /SECS 9.SECS Communication I/F 10.CD 
Data Transfer at CG5000 (um-&gt;nm) 11.Measurement Image Upload function 
(using FTP) 12.FDC function 13.Lowest Vacc 200V modification 14.Highest 
Vacc 5000V modification 15.Flexible scan function 16.Self alignment double 
pattern measurement function 17.Template generator function 4.Shield cover 
for CG5000 The following items are NOT included. • HARC observation 
function (Pre-Dose,Optics modification) • KRF Defect review Network 1/F</t>
  </si>
  <si>
    <t>103091</t>
  </si>
  <si>
    <t>S-9360</t>
  </si>
  <si>
    <t xml:space="preserve">SEM - Critical Dimension (CD) Measurement  </t>
  </si>
  <si>
    <t>The equipment already de-hookup and store in FAB temporary area.</t>
  </si>
  <si>
    <t>103090</t>
  </si>
  <si>
    <t>103525</t>
  </si>
  <si>
    <t>HITACHI</t>
  </si>
  <si>
    <t>S4700-l</t>
  </si>
  <si>
    <t>Scanning Electron Microscope (No EDX)</t>
  </si>
  <si>
    <t>103526</t>
  </si>
  <si>
    <t xml:space="preserve">HITACHI </t>
  </si>
  <si>
    <t>S4700-ll</t>
  </si>
  <si>
    <t>FE Sem with Horriba EMAX EDX</t>
  </si>
  <si>
    <t>103527</t>
  </si>
  <si>
    <t>FE Sem with Horriba EMAX EDX (Destocking Status)</t>
  </si>
  <si>
    <t>103466</t>
  </si>
  <si>
    <t>HP</t>
  </si>
  <si>
    <t>3314A</t>
  </si>
  <si>
    <t>Function Generator</t>
  </si>
  <si>
    <t>103465</t>
  </si>
  <si>
    <t>34401A</t>
  </si>
  <si>
    <t>Bench top digital Multi-meter</t>
  </si>
  <si>
    <t>103092</t>
  </si>
  <si>
    <t>HSEB</t>
  </si>
  <si>
    <t>Axiospect 300</t>
  </si>
  <si>
    <t xml:space="preserve">Optical Review System  </t>
  </si>
  <si>
    <t>103409</t>
  </si>
  <si>
    <t>HUTTINGER</t>
  </si>
  <si>
    <t>IS 30-3390</t>
  </si>
  <si>
    <t>103410</t>
  </si>
  <si>
    <t>IS 40-13560</t>
  </si>
  <si>
    <t>103411</t>
  </si>
  <si>
    <t>MOP 2 DF</t>
  </si>
  <si>
    <t>103412</t>
  </si>
  <si>
    <t>PFC 300</t>
  </si>
  <si>
    <t>103157</t>
  </si>
  <si>
    <t xml:space="preserve">Imtec </t>
  </si>
  <si>
    <t xml:space="preserve">Star 2001 </t>
  </si>
  <si>
    <t>Image Reversal Oven</t>
  </si>
  <si>
    <t>Imtec Acculine Star 2001 Image Reversal System consisting of - Vacuum 
Prime/Image Reversal - Used to enhance adhesion of photoresist on a wafer 
surface. - Chamber dimensions: 9.5" x 21.5" x 21.5" - Input Power: 208V, 
15A, Single Phase 50/60Hz</t>
  </si>
  <si>
    <t>103648</t>
  </si>
  <si>
    <t>Innotec</t>
  </si>
  <si>
    <t>V-24CVS24C</t>
  </si>
  <si>
    <t>High Vacuum Batch Vertical Sputtering Chamber</t>
  </si>
  <si>
    <t>103185</t>
  </si>
  <si>
    <t>ISMECA</t>
  </si>
  <si>
    <t>NX16L</t>
  </si>
  <si>
    <t>Bulk To Tape Taper</t>
  </si>
  <si>
    <t>ASSEMBLY</t>
  </si>
  <si>
    <t>Still operation conditions (can turn on machine)</t>
  </si>
  <si>
    <t>103460</t>
  </si>
  <si>
    <t>Jeol</t>
  </si>
  <si>
    <t>JSM6400</t>
  </si>
  <si>
    <t>Scanning Electron Microscope</t>
  </si>
  <si>
    <t>Jeol JSM-6400
Functionality: Fully operational
EDX analyzer (illustrated in photos) is non-functioning 
Specifications
• High-Vacuum SEM
• Beam voltage 0.2 kV-40kV; 
• Beam current 10 picoamps-10 microamps
• Resolution 10 nm attainable; 
• Magnification ×10 to ×300 000
• Electron source: tungsten hair pin filament
• Specimen Stage: - Fully Eucentric goniometer stage
• Tilt: -5 to 90°
• Rotation: 360° endless
Detectors
• Secondary electron detector, consisting of scintillator/photomultiplier, 
• Backscattered electron detector (Si pn-junction, divided annular type)
Sample Chamber: 
• 1 unit, 
• 10 l volume, 
Vacuum Operations
• 5 min pump-down time for sample chamber 
• 2 minutes for electron gun
• 1 minute for specimen exchange chamber
Software
• Jeol Semafore version 5.2 – Digital slow scan image recording system (on 
PC and CD)
•      Includes manual (hard-copy)
• EOS – integrated in SEM
Included Ancillaries
• Oil diffusion pump (new as of 2020)
• PC: HP ProDesk PC, with Win7 (new as of ~2019) 
• Instruction manual (hard-copy)
• Pressure gauge for dry nitrogen (see below)
For Operation, Requires:
• Supply of dry nitrogen gas: 0.4 to 0.5 MPa 
• ISO 7/1 Rc 1/4 coupling.
• Cooling Unit 
• Providing a supply of 5 liters/min or higher of water at 0.08 to 0.25 MPa 
(gauge pressure), kept at 20 ±5 °C.
Please check the pictures below for more information.</t>
  </si>
  <si>
    <t>103158</t>
  </si>
  <si>
    <t xml:space="preserve">Jeol </t>
  </si>
  <si>
    <t xml:space="preserve">JSM-6400F </t>
  </si>
  <si>
    <t>Jeol JSM-6400F Scanning Microscope consisting of: - Resolution: 1.5 nm at 
30 kV and at 8mm WD - Magnification: 10X to 500 000X - Probe current: 10-12 
to 10-10 A - Electron gun: Cold-cathode field emission - Detectors: 
Scintillator/photomultiplier - GW Electronic System 47 backscattered 
detector - Accelerating Voltage: 500V to 30kV - Specimen Stage: Type: Fully 
Eucentric goniometer stage - Movements: X = 100mm, Y = 110mm, Z = 34mm - 
Tilt: -5˚to 60˚ - Rotation: 360˚ endless - Specimen exchange: By airlock: 
Up to 150mm dia. Specimen holders</t>
  </si>
  <si>
    <t>103093</t>
  </si>
  <si>
    <t>Jordan Valley</t>
  </si>
  <si>
    <t>JVX 6200</t>
  </si>
  <si>
    <t xml:space="preserve">X-ray Fluorescence Spectrometer  </t>
  </si>
  <si>
    <t>200mm</t>
  </si>
  <si>
    <t>Current Condition: Used, In Warehouse - Not Crated - Equipment Condition: 
The two major components in the tool are the XRF and XRR sources.XRR source 
is dead.Since the tool has been removed/turned off for a few months, it is 
possible “XRF” source is dead. -</t>
  </si>
  <si>
    <t>103649</t>
  </si>
  <si>
    <t>JRT</t>
  </si>
  <si>
    <t>CT-3600</t>
  </si>
  <si>
    <t>Photovoltaics Solar Panel Cell Tester</t>
  </si>
  <si>
    <t>SOLAR</t>
  </si>
  <si>
    <t>w/Sorter</t>
  </si>
  <si>
    <t>103650</t>
  </si>
  <si>
    <t>K&amp;S</t>
  </si>
  <si>
    <t>4123</t>
  </si>
  <si>
    <t>Manual Wedge Wire Bonder</t>
  </si>
  <si>
    <t>Refurbished</t>
  </si>
  <si>
    <t>103652</t>
  </si>
  <si>
    <t>4124</t>
  </si>
  <si>
    <t>Thermosonic Gold Ball Wire Bonder</t>
  </si>
  <si>
    <t>103651</t>
  </si>
  <si>
    <t>103375</t>
  </si>
  <si>
    <t>AT Premier</t>
  </si>
  <si>
    <t>Wafer Level Bonder</t>
  </si>
  <si>
    <t>103094</t>
  </si>
  <si>
    <t>kaijo</t>
  </si>
  <si>
    <t>KRF-300</t>
  </si>
  <si>
    <t>Carrier/Pod Cleaner - Support Equipment (Fab)</t>
  </si>
  <si>
    <t>Current Condition: Installed - In Production -Foup Washer - HDD Not 
Included. .</t>
  </si>
  <si>
    <t>97103</t>
  </si>
  <si>
    <t>Karl Suss</t>
  </si>
  <si>
    <t>MA 150M/BSA</t>
  </si>
  <si>
    <t>Mask Aligner</t>
  </si>
  <si>
    <t>100 mm and 150 mm</t>
  </si>
  <si>
    <t>very good condition, small used, still in clean room under production 
Equipped with 4” and 6” Proximity exposure, Soft-, Hard-, Vacuum- (and low 
vacuum) contact Many additional spare parts comes with the machine, are 
following: - 2nd lamp control unit - complete UV 300 - optics - 4 "and 6" - 
chucks, TSA and BSA version - Replacement lamps - several spare parts</t>
  </si>
  <si>
    <t>100939</t>
  </si>
  <si>
    <t>MA 25</t>
  </si>
  <si>
    <t>Mask Holder</t>
  </si>
  <si>
    <t xml:space="preserve">1 Set for 4" Wafer (Front-/Backside), 1 Set for 5" Wafer (Front-/Backside)
Please check pictures below for more information
 </t>
  </si>
  <si>
    <t>100707</t>
  </si>
  <si>
    <t>MA 45</t>
  </si>
  <si>
    <t>103212</t>
  </si>
  <si>
    <t>MA150</t>
  </si>
  <si>
    <t>100 mm</t>
  </si>
  <si>
    <t>99877</t>
  </si>
  <si>
    <t>MJB 3</t>
  </si>
  <si>
    <t xml:space="preserve">• Typ: 10000186 
• UV 300/400
• 50 Hz 
• 3” Chuck, 4” x 4” Mask Holder
• Objectiv Leitz 5x 0,09; 10x 0,20; 20x 0,40; 32x 0,60 
• Karl Suess CIC 500 
• Power Supply Suess Microtec 158544 for 115V/230V Vintage 2004 
• Manometer Box
• User's Manual avaiable
Warehoused. Please check pictures below for more information.
 </t>
  </si>
  <si>
    <t>97104</t>
  </si>
  <si>
    <t>3 inch chuck, 4 inch mask</t>
  </si>
  <si>
    <t>Light lab usage only.
Typ: 10000186 UV 300/400 50 Hz 3” Chuck, 4” x 4” Mask Holder Objectiv Leitz 
5x 0,09; 10x 0,20; 20x 0,40; 32x 0,60 Karl Suess CIC 500 Power Supply Suess 
Microtec 158544 for 115V/230V Vintage 2004 Manometer Box</t>
  </si>
  <si>
    <t>98972</t>
  </si>
  <si>
    <t>PSM6</t>
  </si>
  <si>
    <t>Wafer Prober KARL SUESS / MICROTEC PSM6 with 6” vacuum chuck 
Inclusive:
Microscope: Bausch &amp; Lomb
Objectiv: 2,25x 0,04, 8x 0,15, 25x 0,31
Ocular: 10x
Oriel anti vibration table 
(6) KARL SUSS PH 100 Needle Holder (Probe Head) 
(4) KARL SUSS PH 150 Needle Holder (Probe Head)
KARL SUSS different Probe Needles
Power Supply: 220 V for Microscope light
Manual
Please check pictures below for more information.</t>
  </si>
  <si>
    <t>103159</t>
  </si>
  <si>
    <t xml:space="preserve">Karl Suss </t>
  </si>
  <si>
    <t xml:space="preserve">Delta 80 T2 </t>
  </si>
  <si>
    <t xml:space="preserve">Spin Coat &amp; Bake System </t>
  </si>
  <si>
    <t>Suss Delta 80 T2 Spin Coat and Bake System - Model: Delta 80 T2 - Stand 
alone spin coater module with Hotplate - For wafers up to 6" (150mm) or 
substrates up to 4" x 4" (100mm x 100mm) - Spinner module - 19" controller 
- Operator panel with display - Stainless steel cabinet - Process bowl made 
of polypropylene - Waste bottle with full sensor - Chuck indexing. - Gyrset 
closed cover coating technology - Delta 150 Hotplate with 2 - 6" lift pin 
setup - Power: 400 VAC 50/60Hz - Brushless servomotor with resolver - Max. 
Speed: - with Gyrset 8”: 3000 rpm - with Gyrset 5": 4000 rpm - with Gyrset 
3": 5000 rpm - with Open Bowl option: 7000 rpm depending on substrate size 
and load - Acceleration: 1 up to 5.000 rpm / s - Spinning Time: 0,1 up to 
999 s - Dimensions: 1200 x 642 x 1317mm (W x D x H) - 3 Phase Transformer - 
Fix Mounted GYRSET - Programmable Electronic Dispensing Arm - Pneumatic 
Mini Cartridge Dispense System - Programmable Edge Bead Remover - Nozzle 
Programmable Puddle Nozzle - Operations Manual and documentation CONDITION: 
Excellent Condition Guaranteed 6 Month Warranty and Full Specifications 
Guarantee. 30 Day Right of Return.</t>
  </si>
  <si>
    <t>103160</t>
  </si>
  <si>
    <t xml:space="preserve">RC8 </t>
  </si>
  <si>
    <t>Spin Coater System</t>
  </si>
  <si>
    <t>103653</t>
  </si>
  <si>
    <t>KDF</t>
  </si>
  <si>
    <t>603NT</t>
  </si>
  <si>
    <t>Sputtering System</t>
  </si>
  <si>
    <t>CTI Cryo-Torr 8 Cryopump + 8200 Compressor</t>
  </si>
  <si>
    <t>103208</t>
  </si>
  <si>
    <t>Keller</t>
  </si>
  <si>
    <t>VARIO-T 1.0-SC8-B30-HD</t>
  </si>
  <si>
    <t>Scrubber / Compact Dust Separator for Baccini  laser unit exhaust air</t>
  </si>
  <si>
    <t>Scrubber / Compact Dust Separator for Baccini/Rofin laser exhaust air.
This unit is a filtering separator designed to collect dry substances and 
separate them from industrial exhaust air.
The application ranges are as follows:-
Solid dry dust YES
combustible/explosive NO
solid and moist or hygroscopic NO
liquid (i.e.mist) NO
gaseous NO
Supply voltage 400 V 50 HZ 8 A
Deinstalled and warehoused.
See attached photos for details.
A complete set of the original operating manuals from Keller and Applied 
Materials are included (See attached SCANNED COPIES).
DIMS 90 CM X 130 CM X 244 CM</t>
  </si>
  <si>
    <t>103705</t>
  </si>
  <si>
    <t>KLA  Tencor</t>
  </si>
  <si>
    <t>2367</t>
  </si>
  <si>
    <t>Brightfield Wafer Defect Inspection System</t>
  </si>
  <si>
    <t>This equipment is an older model (2135) Upgraded to 2367 level of 
performance.
Still in the cleanroom and operational, can be inspected by appointment.</t>
  </si>
  <si>
    <t>103461</t>
  </si>
  <si>
    <t>KLA - Tencor</t>
  </si>
  <si>
    <t>T830</t>
  </si>
  <si>
    <t>Component Inspector</t>
  </si>
  <si>
    <t>103161</t>
  </si>
  <si>
    <t xml:space="preserve">KLA Tencor </t>
  </si>
  <si>
    <t>Surfscan 5500</t>
  </si>
  <si>
    <t>Unpatterned Wafer Surface Inspection Tool</t>
  </si>
  <si>
    <t>KLA-Tencor Surfscan 5500 Inspection System consisting of: - Model 5500 Main 
System - Can handle from 2" up to 8"/200mm wafers - Submicron sensitivity, 
detects 0.2 micron particles - Surface haze detected as low as 0.3 ppm. - 
Handles high scattering surfaces such as metals, polysilicon and cvd films. 
- Map locations and size available for each particle. - Fully refurbished 
to meet original Surfscan 5500 specifications - Operations Manual for KLA 
Surfscan 5500 Refurbished to Factory Specifications consisting of: - New 
Laser - New Belts - Clean or Replace Optics and Mirrors - System calibrated 
to KLA specifications with NIST Calibration Standard - Optics Alignment - 
Indexer sensor replacement - Vacuum line change out - New 17" LCD Monitor - 
6 months warranty and specifications guarantee CONDITION: Excellent 
Condition Guaranteed. 6 Month Warranty and Full Specifications Guarantee. 
30 Day Right of Return.</t>
  </si>
  <si>
    <t>103095</t>
  </si>
  <si>
    <t>KLA-Tencor</t>
  </si>
  <si>
    <t>2800</t>
  </si>
  <si>
    <t xml:space="preserve">Brightfield Inspection  </t>
  </si>
  <si>
    <t>The equipment has been powered off and stored in the clean room. SDB board 
is missing.</t>
  </si>
  <si>
    <t>103206</t>
  </si>
  <si>
    <t>5xxx Spare Part</t>
  </si>
  <si>
    <t>LH Research Mighty Mite 500w Power Supply for KLA 5xxx Overlay Measurement System</t>
  </si>
  <si>
    <t>USED PART, REMOVED FROM A WORKING SYSTEM
LH p/n 851391-101</t>
  </si>
  <si>
    <t>103366</t>
  </si>
  <si>
    <t>KLA-TENCOR</t>
  </si>
  <si>
    <t>7700M (Spares)</t>
  </si>
  <si>
    <t>Robot Arm, for up to 8 inch wafers, for  KLA 7700 M</t>
  </si>
  <si>
    <t>This robot arm will fit on any of the old Tencor-designed wafer handlers, 
which were present on the KLA 7600 and 7700 surfscans.</t>
  </si>
  <si>
    <t>103096</t>
  </si>
  <si>
    <t>AIT UV</t>
  </si>
  <si>
    <t xml:space="preserve">Darkfield Inspection  </t>
  </si>
  <si>
    <r>
      <rPr>
        <sz val="8"/>
        <rFont val="Arial"/>
      </rPr>
      <t xml:space="preserve">The equipment already de-hookup and store in fab temporary area. Equipment 
configuration </t>
    </r>
    <r>
      <rPr>
        <sz val="8"/>
        <rFont val="Noto Sans CJK SC"/>
        <family val="2"/>
      </rPr>
      <t>：</t>
    </r>
    <r>
      <rPr>
        <sz val="8"/>
        <rFont val="Arial"/>
      </rPr>
      <t>ASYS S3 loadport*2 &amp; Inspection unit*1, &amp;Pillar*1</t>
    </r>
  </si>
  <si>
    <t>103529</t>
  </si>
  <si>
    <t>ALERIS HT</t>
  </si>
  <si>
    <t>FilmThickness Mesuarement</t>
  </si>
  <si>
    <t>103098</t>
  </si>
  <si>
    <t>Archer 10</t>
  </si>
  <si>
    <t xml:space="preserve">Overlay Measurement System  </t>
  </si>
  <si>
    <t>missing parts</t>
  </si>
  <si>
    <t>Damaged with missing parts
De-installed and warehoused.
Inspection available upon request.
Please check the pictures below for more information.</t>
  </si>
  <si>
    <t>103097</t>
  </si>
  <si>
    <t>Damaged with missing parts.
De-installed and warehoused.
Inspection available upon request.
Please check the pictures below for more information.</t>
  </si>
  <si>
    <t>103530</t>
  </si>
  <si>
    <t>ARCHER 10 AIM</t>
  </si>
  <si>
    <t>Overlay</t>
  </si>
  <si>
    <t>103228</t>
  </si>
  <si>
    <t>CANDELA CS20</t>
  </si>
  <si>
    <t>Metrology</t>
  </si>
  <si>
    <t>fair</t>
  </si>
  <si>
    <t>103697</t>
  </si>
  <si>
    <t>CS920</t>
  </si>
  <si>
    <t>Optical Inspection System</t>
  </si>
  <si>
    <t>103531</t>
  </si>
  <si>
    <t>ES35</t>
  </si>
  <si>
    <t>E BEAM INSPECTING</t>
  </si>
  <si>
    <t>103141</t>
  </si>
  <si>
    <t>FX-200 (Initialized)</t>
  </si>
  <si>
    <t>Thin Film Measurement</t>
  </si>
  <si>
    <t>103268</t>
  </si>
  <si>
    <t>SP1-DLS</t>
  </si>
  <si>
    <t>Darkfield Non-Patterned Wafer Inspection</t>
  </si>
  <si>
    <t>System Specification
Tool Type:
KLA Tencor SP1 DLS Defect Inspection
Quantity:
One Systems Available
Wafer Size:
300mm DUAL FOUP Handler
- Can be reconfigured with Open 200mm Handler.
- Can be reconfigured with Dual SMIF 200mm loaders.
Software Version:
V4.10 - Build 6224
Available software Options
DIC  (DIC Optics not installed)
DIC Calibration (DIC Optics not installed)
E40
E87
E90
E94
Enhanced Edge Exclusion
GEM / SECS (Comm Port)
GEM / SECS (HSMS)
Haze Analysis
Haze Normalization
Oblique
XY Coordinates
Condition:
Fully refurbished and demonstrated operating within OEM specifications 
using NIST certified PSL wafers (204nm)
The refurbishment includes all required parts such as:
- New DLS laser.
- New PMTs.
- Power supplies calibrated or replaced as needed.
- Refurbished spindle motor
- Mechanical assemblies checked, cleaned, lubricated, rebuilt, or replaced 
as needed.
- Electronic assemblies tested to meet performance specifications or 
replaced as needed.
- New BSC and wave plate optical assemblies, all other optics assemblies 
cleaned and aligned to meet performance specifications or replaced as 
needed.
Availability:
System (without BrightField option) available for demonstration in Sept 
2021 (COVID19 situation dependent could also be August 2021)
Location:
Additional Services:
Full installation &amp; qualification
Full level 3 CSE maintenance training, detailed maintenance manuals and 
maintenance tooling for optics adjustments</t>
  </si>
  <si>
    <t>103532</t>
  </si>
  <si>
    <t>SP3</t>
  </si>
  <si>
    <t xml:space="preserve">Unpatterned Wafer Inspection </t>
  </si>
  <si>
    <t>103533</t>
  </si>
  <si>
    <t>SPECTRACD-XT</t>
  </si>
  <si>
    <t>Scatterometry</t>
  </si>
  <si>
    <t>103099</t>
  </si>
  <si>
    <t>Surfscan SP3</t>
  </si>
  <si>
    <t xml:space="preserve">Particle Measurement  </t>
  </si>
  <si>
    <t xml:space="preserve"> Main System Surfscan SP3 Scan Module 1 unit IMC (image computer) 1 unit 1 
heat exhaust blower unit - Handling Options: Vacuum Chuck Triple FIMS 
handler (3 x 300 mm) 1 set - Software NGS Version:6.20.6360 IMC Version: 
2.30.6360 - Standard Options 1 Oblique Incident 1 set 2 ST mode 1 set 3 2mm 
edge exclusion area 1 set 4 Defect classification function (Slipline, 
Scratch, Cluster, LPD-N, LPD-ES, RBB) 1 set 5 Dual Scan (Normal + Oblique 
Scan) 1 set 6 Partial Dual Scan (Secondly Inspection Region) 1 set 7 
SURFmonitor Essentials 1 set 8 Optical filter (Fluorescence Filter) 1 set 9 
Spatial filters (20 degrees, 40 degrees, Back) 1 set 10 Environmental 
optics (COE) kit 1 set 11 Cool White Panels (exterior panel) 1 set - 
Options 1 Normal incident P/N: 0274498-000 1 set 2 HT mode P/N: 0274501-000 
1 set 3 HS mode P/N: 0274499-000 1 set 4 LPM (Large Particle Mode) P/N: 
0262045-000 1 set 5 Custom Film Generator (Auto Cal Film) P/N: 0395928-000 
1 set 6 300mm silica wafer set P/N: 0302187-000 1 set 7 300mm XY coordinate 
standard wafer P/N: 0016628-000 1 set 8 300mm SP3 Haze Normalization Wafer 
Set P/N: 0356234-000 1 set 9 NFS client P/N: 0306847-000 1 set 10 NGS 
desktop software P/N: 0307637-000 1 set - Installed Software Options 
Illumination Oblique Illumination Normal Throughput HS Throughput ST 
Throughput HT Desktop SW Haze Line Classification HighResHaze Filters 
GridAnalysis ParametericCorrelation Grading Mask 20 Degrees Mask 40 Degrees 
iDM SurfACEQuality low k SurfACEQuality Rough 1 SurfACEQuality Rough 2 
SurfACEQuality Smooth SurfACEQuality Very Smooth SurfACEQuality Medium 
Filter Flourescence Mask Back SURFImage in KLARF Dual Incidence Rule Based 
Binning Dual Incidence Obl Obl M53 NormStyle Enhanced LPD Detection DRE 
Mask XFS H3 InstSubType Classic Plus Large Particle Mode ART 
CustomFilmGenerator Sub1nm EdgeExclusion Enh User Security - - - - -</t>
  </si>
  <si>
    <t>103100</t>
  </si>
  <si>
    <t>TeraScan STARLight 536</t>
  </si>
  <si>
    <t>Reticle Inspection</t>
  </si>
  <si>
    <r>
      <rPr>
        <sz val="8"/>
        <rFont val="Arial"/>
      </rPr>
      <t xml:space="preserve">The equipment has been cold down. Equipment configuration </t>
    </r>
    <r>
      <rPr>
        <sz val="8"/>
        <rFont val="Noto Sans CJK SC"/>
        <family val="2"/>
      </rPr>
      <t>： </t>
    </r>
    <r>
      <rPr>
        <sz val="8"/>
        <rFont val="Arial"/>
      </rPr>
      <t>Inspection 
unit*1 &amp; UIC*2 &amp; Power Box*1 The equipment has damaged parts as below, 
1.LASER,FRED,ASSY 2.FRU,ROBOT,RLS2,5XX 3.SBC, PRGMD XES, DATAPATH/PKT-XR 
4.KIT, LASER PSU FLOWMETER REPAIR 5.ASSY,POWER SUPPLY,LASER,5XX 6.AIR 
SOLEND,24V,3PRT,SMC,W/LG FLW,SUBPLT 7.ETHERNET SWITCH 8 PORTS - -</t>
    </r>
  </si>
  <si>
    <t>103452</t>
  </si>
  <si>
    <t>Visedge CV300</t>
  </si>
  <si>
    <t>Wafer-Edge Inspection</t>
  </si>
  <si>
    <t>103163</t>
  </si>
  <si>
    <t xml:space="preserve">KLA-Tencor </t>
  </si>
  <si>
    <t>P-11</t>
  </si>
  <si>
    <t>KLA-TENCOR P-11 PROFILER consisting of: - Model: P-11 Profiler (converted 
from P-12) - Up to 8"/200mm wafer capable - Computer controlled - Measures 
roughness, waviness, step height, and other surface characteristics - 
Automatic measurement capability - Measurement of vertical features ranging 
from under 100� (0.4 min.) to approximately 300 �m (11 mils), with a 
vertical resolution of 0.5, 2, or 10�. - Photo-realistic rendering of the 
scan data in three dimensions for extended surface analysis. - A virtually 
unlimited number of data points per profile guarantee that the horizontal 
resolution is limited by the stylus radius and not by the number of data 
points. - Measurement of many roughness and waviness parameters, with 
user-selectable cutoff filters to isolate roughness and waviness. - Ability 
to fit and level a scan, allowing accurate step height measurements on 
curved surfaces. - Ability to detect the edge or apex of a profile feature, 
allowing automated data analysis relative to the feature. - Ability to 
repeat a scan up to ten times and automatically calculate the average, 
thereby minimizing the effects of environmental noise on measurements. - 
Available for Full Inspection and Demonstration! - 6 Months Warranty on 
Parts and Labor (Stylus is not covered under warranty) KLA-Tencor P-11 can 
profile a variety of materials including: - Semiconductor wafers - 
Thin-film heads - Precision-machined and polished surfaces - Ceramics for 
micro-electronics - Glass for flat panel displays - Optical surfaces 
CONDITION: Excellent Condition Guaranteed. Fully Reconditioned to Factory 
Specifications. 6 Month Warranty and Full Specifications Guarantee. 30 Day 
Right of Return.</t>
  </si>
  <si>
    <t>103162</t>
  </si>
  <si>
    <t>P-15</t>
  </si>
  <si>
    <t>KLA-TENCOR P-15 PROFILER consisting of: - Model: P-15 Profiler (Upgraded 
from P11) - Up to 8"/200mm wafer capable - Computer controlled - Measures 
roughness, waviness, step height, and other surface characteristics - 
Automatic measurement capability - Measurement of vertical features ranging 
from under 100� (0.4 min.) to approximately 300 �m (11 mils), with a 
vertical resolution of 0.5, 2, or 10�. - Photo-realistic rendering of the 
scan data in three dimensions for extended surface analysis. - A virtually 
unlimited number of data points per profile guarantee that the horizontal 
resolution is limited by the stylus radius and not by the number of data 
points. - Measurement of many roughness and waviness parameters, with 
user-selectable cutoff filters to isolate roughness and waviness. - Ability 
to fit and level a scan, allowing accurate step height measurements on 
curved surfaces. - Ability to detect the edge or apex of a profile feature, 
allowing automated data analysis relative to the feature. - Ability to 
repeat a scan up to ten times and automatically calculate the average, 
thereby minimizing the effects of environmental noise on measurements. - 
Available for Full Inspection and Demonstration! - 6 Months Warranty on 
Parts and Labor (Stylus is not covered under warranty) KLA-Tencor P-15 can 
profile a variety of materials including: - Semiconductor wafers - 
Thin-film heads - Precision-machined and polished surfaces - Ceramics for 
micro-electronics - Glass for flat panel displays - Optical surfaces 
CONDITION: Excellent Condition Guaranteed. Fully Reconditioned to Factory 
Specifications. 6 Month Warranty and Full Specifications Guarantee. 30 Day 
Right of Return.</t>
  </si>
  <si>
    <t>103164</t>
  </si>
  <si>
    <t>Surfscan 4000</t>
  </si>
  <si>
    <t>KLA-TENCOR SURFSCAN 4000 WAFER INSPECTION SYSTEM consisting of: - Model: 
Surfscan 4000 - Can handle from 2" up to 6"/150mm wafers - Submicron 
sensitivity, detects 0.360 micron particles or approximately 0.15 micron 
squared - Surface haze detected as low as 1.0 ppm. - Handles high 
scattering surfaces such as metals, polysilicon and cvd films. - Map 
locations and size available for each particle. - Refurbished and 
guaranteed to meet OEM specifications - New 17" LCD Monitor installed - 
Operations Manual and documentation</t>
  </si>
  <si>
    <t>103165</t>
  </si>
  <si>
    <t>Surfscan 4500</t>
  </si>
  <si>
    <t>KLA-TENCOR SURFSCAN 4500 INSPECTION SYSTEM consisting of: - Model 4500 Main 
System - Can handle from 2" up to 6"/150mm wafers - Submicron sensitivity, 
detects 0.2 micron particles - Surface haze detected as low as 0.4 ppm. - 
Handles high scattering surfaces such as metals, polysilicon and cvd films. 
- Map locations and size available for each particle. - Fully refurbished 
to meet factory specifications - New 17" LCD Monitor installed - Operations 
Manual and documentation Refurbished to Factory Specifications consisting 
of: - New Laser - New Belts - Clean or Replace Optics and Mirrors - System 
calibrated to OEM specifications with NIST Calibration Standard - Optics 
Alignment - Indexer sensor replacement - Vacuum line change out - New 17" 
LCD Monitor - 6 Month Warranty on Parts and Labor (Laser warranty is 12 
months or 5000 hours whichever comes first) CONDITION: Excellent Condition 
Guaranteed. Fully Reconditioned to Factory Specifications. 6 Month Warranty 
and Specifications Guarantee. 30 Day Right of Return.</t>
  </si>
  <si>
    <t>103166</t>
  </si>
  <si>
    <t>Surfscan 5000</t>
  </si>
  <si>
    <t>KLA-TENCOR SURFSCAN 5000 INSPECTION SYSTEM consisting of: - Model: Surfscan 
5000 - Can handle from 2" up to 8"/200mm wafers - Submicron sensitivity, 
detects 0.2 micron particles - Surface haze detected as low as 0.3 ppm. - 
Handles high scattering surfaces such as metals, polysilicon and cvd films. 
- Map locations and size available for each particle. - Fully refurbished 
to meet original Surfscan 5000 specifications - Operations Manual for KLA 
Surfscan 5000 Refurbished to Factory Specifications consisting of: - New 
Laser - New Belts - Clean or Replace Optics and Mirrors - System calibrated 
to KLA specifications with NIST Calibration Standard - Optics Alignment - 
Indexer sensor replacement - Vacuum line change out - New 17" LCD Monitor - 
6 months warranty - Guaranteed to meet Surfscan 5000 specifications</t>
  </si>
  <si>
    <t>103386</t>
  </si>
  <si>
    <t>KNIEL System</t>
  </si>
  <si>
    <t>CPD 5.12/6.3</t>
  </si>
  <si>
    <t>Power Supply, 321-019-02.00</t>
  </si>
  <si>
    <t>CE MARKED</t>
  </si>
  <si>
    <t>103230</t>
  </si>
  <si>
    <t>Kohyoung</t>
  </si>
  <si>
    <t xml:space="preserve">Zenith </t>
  </si>
  <si>
    <t>Inline 3D AOI</t>
  </si>
  <si>
    <t>103534</t>
  </si>
  <si>
    <t>Kokusai</t>
  </si>
  <si>
    <t>DD1223VN</t>
  </si>
  <si>
    <t>Pyro</t>
  </si>
  <si>
    <t>103142</t>
  </si>
  <si>
    <t>DJ-1206VN</t>
  </si>
  <si>
    <t>Vertical Furnace</t>
  </si>
  <si>
    <t>103535</t>
  </si>
  <si>
    <t>DJ1223VN</t>
  </si>
  <si>
    <t>ALD</t>
  </si>
  <si>
    <t>103101</t>
  </si>
  <si>
    <t>Quixace Ultimate ALD SiN</t>
  </si>
  <si>
    <t>Vertical Furnace – ALD Nitride</t>
  </si>
  <si>
    <t>DIFFUSION 11-3HIKE_QAU_ALDNIT_01 HIKE QUIXAULT ALDSIN</t>
  </si>
  <si>
    <t>103536</t>
  </si>
  <si>
    <t>KOKUSAI</t>
  </si>
  <si>
    <t>ZESTON-lll DD-1223V</t>
  </si>
  <si>
    <t>Dielectric Etch</t>
  </si>
  <si>
    <t>103103</t>
  </si>
  <si>
    <t>LAM Research</t>
  </si>
  <si>
    <t>2300 Exelan</t>
  </si>
  <si>
    <t>Dielectric Dry Etch</t>
  </si>
  <si>
    <t>DRY ETCH 11-3LAM_EXELAN_OX_04 LAM EXELAN CUOX</t>
  </si>
  <si>
    <t>103102</t>
  </si>
  <si>
    <t>DRY ETCH 11-3LAM_EXELAN_CU_04 LAM EXELAN CUOX</t>
  </si>
  <si>
    <t>103105</t>
  </si>
  <si>
    <t>2300 Exelan Flex FX</t>
  </si>
  <si>
    <t xml:space="preserve"> DRY ETCH 11-3LAM_FLEXFX_OX_05CONCT49 LAM FLEXFX OX 2300 Exelan Flex FX</t>
  </si>
  <si>
    <t>103104</t>
  </si>
  <si>
    <t xml:space="preserve"> DRY ETCH 11-3LAM_FLEXFX_OX_05HM LAM FLEXFX OX 2300 Exelan Flex FX</t>
  </si>
  <si>
    <t>103109</t>
  </si>
  <si>
    <t>2300 Versys Metal - Chamber Only</t>
  </si>
  <si>
    <t>Metal Etch</t>
  </si>
  <si>
    <t>103108</t>
  </si>
  <si>
    <t>The equipment already de-hookup and store in fab temporary area. Turbo pump 
is missing with storage cart and accessories, left only the turbo pump 
controller. -</t>
  </si>
  <si>
    <t>103107</t>
  </si>
  <si>
    <t>The equipment already de-hookup and store in fab temporary area. -</t>
  </si>
  <si>
    <t>103106</t>
  </si>
  <si>
    <t>103537</t>
  </si>
  <si>
    <t>FLEX 45</t>
  </si>
  <si>
    <t>2300 EXELAN</t>
  </si>
  <si>
    <t>103538</t>
  </si>
  <si>
    <t>INOVA Concept 3</t>
  </si>
  <si>
    <t>NExT</t>
  </si>
  <si>
    <t>103449</t>
  </si>
  <si>
    <t>Vector Express AHM</t>
  </si>
  <si>
    <t>PECVD</t>
  </si>
  <si>
    <t>103110</t>
  </si>
  <si>
    <t>Leica</t>
  </si>
  <si>
    <t>LDS3300C</t>
  </si>
  <si>
    <t xml:space="preserve">Macro-Defect  </t>
  </si>
  <si>
    <t>Units are stored in separate location.</t>
  </si>
  <si>
    <t>84063</t>
  </si>
  <si>
    <t>MZ 12.5</t>
  </si>
  <si>
    <t>Microscope</t>
  </si>
  <si>
    <t>97106</t>
  </si>
  <si>
    <t>Stereomicroscope</t>
  </si>
  <si>
    <t>with big working table (anti-vibration), Camera and Monitor Objective: Plan 
1,0x Illumination up to 100 x</t>
  </si>
  <si>
    <t>84065</t>
  </si>
  <si>
    <t>MZ 6</t>
  </si>
  <si>
    <t>84064</t>
  </si>
  <si>
    <t>MZ 8</t>
  </si>
  <si>
    <t xml:space="preserve">Magnification 6,3x up to 50x
Stand
Ergo Tubus
X-Y Cross table
Pculars 10X21B
Objectiv: Plan 1.0X
Cold Light Source Schott KL 1500 LCD
single arm swan neck
</t>
  </si>
  <si>
    <t>99878</t>
  </si>
  <si>
    <t>S8APO</t>
  </si>
  <si>
    <t xml:space="preserve">3-D Microscope </t>
  </si>
  <si>
    <t xml:space="preserve">3-D microscope in excellent fully functional condition
Objective: Leica APO 1,6x/WD 37 mm
Oculars: 20x
Illumination up to 256x 
Ring light Schott LED, dimmable and switchable
Warehoused. Please check pictures below for more information.
 </t>
  </si>
  <si>
    <t>69389</t>
  </si>
  <si>
    <t>Leica/Wild</t>
  </si>
  <si>
    <t>M 8</t>
  </si>
  <si>
    <t>6, 9, 12, 18, 25, 40, 50 Ocular 10x with cold light source Flexilux 600 
Longlife, Ringlight, big stand</t>
  </si>
  <si>
    <t>103167</t>
  </si>
  <si>
    <t xml:space="preserve">Logitech </t>
  </si>
  <si>
    <t>1WBT5 r</t>
  </si>
  <si>
    <t>Wafer Substrate Bonder</t>
  </si>
  <si>
    <t>Logitech 1WBT5 Wafer Substrate Bonder consisting of: - Model 1WBT5 Wafer 
Substrate Bonder - For temporary wax mounting of semiconductor wafers - 
Configured to process up to three (qty) 6"/150mm wafers - 6-inch tooling 
included (optical flat and centering ring) - Vacuum gauges to indicate 
pressure above &amp; below the bladder - Digital temperature display - Small 
footprint, entire unit designed to fit on a bench-top - Manual loading and 
removal of wafers - Fully integrated, digital process controller - Original 
Manuals and Documentation CONDITION: Excellent Condition Guaranteed. Fully 
Reconditioned. 3 Month Warranty. 30 Day Right of Return.</t>
  </si>
  <si>
    <t>103168</t>
  </si>
  <si>
    <t xml:space="preserve">Logitech  </t>
  </si>
  <si>
    <t>1WBS1</t>
  </si>
  <si>
    <t>LOGITECH 1WST1 WAFER SUBSTRATE BONDER consisting of: - Model: 1WBS1 - Wafer 
Substrate Bonder - Single Station Wafer Bonder - Used For temporary Wax 
Mounting of Semiconductor Wafers - Configured for 4"/100mm Wafers - Manual 
Loading and Removal of Wafers - Fully Integrated, Digital Process 
Controller - Original Manuals and Documentation CONDITION: Excellent 
Condition Guaranteed. Fully Reconditioned to Factory Specifications. 6 
Month Warranty and Full Specification Guarantee. 30 Day Right of Return.</t>
  </si>
  <si>
    <t>103540</t>
  </si>
  <si>
    <t>MATTSON</t>
  </si>
  <si>
    <t>HELIOS</t>
  </si>
  <si>
    <t>103539</t>
  </si>
  <si>
    <t>103666</t>
  </si>
  <si>
    <t>Mattson</t>
  </si>
  <si>
    <t>SHS 100VAC</t>
  </si>
  <si>
    <t>103541</t>
  </si>
  <si>
    <t>SUPREMA IM</t>
  </si>
  <si>
    <t>ASHING</t>
  </si>
  <si>
    <t>103543</t>
  </si>
  <si>
    <t xml:space="preserve">MATTSON </t>
  </si>
  <si>
    <t xml:space="preserve">Dry Strip </t>
  </si>
  <si>
    <t>103542</t>
  </si>
  <si>
    <t>103654</t>
  </si>
  <si>
    <t>Mech-EL</t>
  </si>
  <si>
    <t>990</t>
  </si>
  <si>
    <t>Vertical Feed Wedge Wire Bonder</t>
  </si>
  <si>
    <t>w/Tool Heat. Refurbished</t>
  </si>
  <si>
    <t>103183</t>
  </si>
  <si>
    <t>Meco</t>
  </si>
  <si>
    <t>EPL 2400S</t>
  </si>
  <si>
    <t>Solder Plating Line</t>
  </si>
  <si>
    <t>Conditionally Functioning, require completing some parts (Part list is 
available).1. Power Consumption : 219 KW 2. Temp Range : 10 -170C 3. 
Dimensions: Width 159.843 inch (406.0 cm) Height 78.740 inch (200.0 cm), 
length 22.1 M Weight 13,228 lb (6,000 kg). STRAIGHT PLATING LINE.
THIS LINE IS STRAIGHT TYPE.</t>
  </si>
  <si>
    <t>103413</t>
  </si>
  <si>
    <t>MKS</t>
  </si>
  <si>
    <t>GHG 5098A-16006</t>
  </si>
  <si>
    <t>5000W 9.8MHz</t>
  </si>
  <si>
    <t>103169</t>
  </si>
  <si>
    <t xml:space="preserve">Molecular Imprints </t>
  </si>
  <si>
    <t xml:space="preserve">Imprio 55 </t>
  </si>
  <si>
    <t>Nano Imprint Lithography System</t>
  </si>
  <si>
    <t>Configuration: Nano-imprint lithography tool, proven resolution down to 30 
nm, Fragile substrates like GaAs, InP, or glass can also be imprinted. 
Molecular Imprints Imprio 55 Nano Imprint Lithography System consisting of: 
- Model: Imprio 55 - Nano-imprint lithography tool - Proven resolution down 
to 30 nm. - The Imprio 55 utilizes S-FIL, a bi-layer lithography technique 
in which a low viscosity, UV-curable liquid is dispensed in droplets onto 
an underlying standard organic planarization layer, enabling imprinting on 
a wide range of semiconductor device layers. - The Imprio 55 utilizes a 
step-and-repeat process has the flexibility to support up to 8 inch wafers 
with a low-cost single-size template. - Fragile substrates like GaAs, InP, 
or glass can also be imprinted. - The Imprio 55 can imprint up to a 10 mm 
square field or a 14 mm diameter round field. - Available for full 
inspection.</t>
  </si>
  <si>
    <t>59152</t>
  </si>
  <si>
    <t>Multitest</t>
  </si>
  <si>
    <t>MT 8501 Kit for DIL400</t>
  </si>
  <si>
    <t>Condition: Good</t>
  </si>
  <si>
    <t>59154</t>
  </si>
  <si>
    <t>MT 8501 Kit for DIL600</t>
  </si>
  <si>
    <t>59153</t>
  </si>
  <si>
    <t>MT8501 Kit for DIL400</t>
  </si>
  <si>
    <t>103111</t>
  </si>
  <si>
    <t>Murata</t>
  </si>
  <si>
    <t>SRC330</t>
  </si>
  <si>
    <t>Wafer Stocker - Wafer Automation / Wafer Environment</t>
  </si>
  <si>
    <t>10</t>
  </si>
  <si>
    <t xml:space="preserve"> QUANTITY 10, SRC330 VEHICLES. - Tool Status: 4 Powered up on the 
production floor. 6 fully crated, operational when crated. - -</t>
  </si>
  <si>
    <t>103544</t>
  </si>
  <si>
    <t>NANOMETRICS</t>
  </si>
  <si>
    <t>CALIPER ELAN</t>
  </si>
  <si>
    <t>103389</t>
  </si>
  <si>
    <t>Nextest Maverick</t>
  </si>
  <si>
    <t>Magnum 2x PV-SCM</t>
  </si>
  <si>
    <t>Automated  Memory Test Equipment</t>
  </si>
  <si>
    <t>103414</t>
  </si>
  <si>
    <t>NFR Technologies</t>
  </si>
  <si>
    <t>NM05S400KT-010</t>
  </si>
  <si>
    <t>RF MATCH 500W</t>
  </si>
  <si>
    <t>400KHz</t>
  </si>
  <si>
    <t>100708</t>
  </si>
  <si>
    <t>Nikon</t>
  </si>
  <si>
    <t>Eclipse LV 100</t>
  </si>
  <si>
    <t>103698</t>
  </si>
  <si>
    <t>L200</t>
  </si>
  <si>
    <t>Wafer Inspection Microscope</t>
  </si>
  <si>
    <t>WITH 200 MM MANUAL STAGE AND CAMERA MOUNT</t>
  </si>
  <si>
    <t>103655</t>
  </si>
  <si>
    <t>NRC-504</t>
  </si>
  <si>
    <t>Reticle Cleaner</t>
  </si>
  <si>
    <t>103273</t>
  </si>
  <si>
    <t>NSR-S207D</t>
  </si>
  <si>
    <t>DUV lithography scanner</t>
  </si>
  <si>
    <r>
      <rPr>
        <sz val="8"/>
        <rFont val="Arial"/>
      </rPr>
      <t xml:space="preserve">Nikon-NSR-S207D Configuration
Reticle Blind
Setting value
44215
XM Outside
400 ~ 800 um
600
XP Inside
400 ~ 800 um
500
YM Outside
400 ~ 800 um
650
YP Inside
400 ~ 800 um
550
Lens performance Data
Illumination Check
Setting value
44215
ID1
Uniformity
 0.8 %
0.635
Power
&gt; 2000 mw/cm2
2507
ID13
Uniformity
 0.8 %
0.656
Power
&gt; 2000 mw/cm2
2497
ID15
Uniformity
 0.8 %
0.625
Power
&gt; 2000 mw/cm2
2468
ID17
Uniformity
 0.8 %
0.611
Power
&gt; 2000 mw/cm2
2571
ID21
Uniformity
 0.8 %
0.606
Power
&gt; 2000 mw/cm2
2549
Wafer Stage Mirror Bow
Setting value
44215
Upper
Sub value X
 8 nm
2.472
 8 nm
1.854
Setting value
44215
Projection Lens Image Plane
Angle X
0 ± 1 urad
0.167
Angle Y
0 ± 3 urad
1.25
Field Inclination TFD
max - min
 0.080 um
0.053
All reading have?
Yes / No
Yes
Max [X-Y]
 0.060 um
-0.028
Flare check(Please inform EE when E0&lt;=240mj)
E0
&gt;=240 mj
320
Best Focus
0 </t>
    </r>
    <r>
      <rPr>
        <sz val="8"/>
        <rFont val="Noto Sans CJK SC"/>
        <family val="2"/>
      </rPr>
      <t xml:space="preserve">ﾱ </t>
    </r>
    <r>
      <rPr>
        <sz val="8"/>
        <rFont val="Arial"/>
      </rPr>
      <t>0.015 um
0.002
Wafer Loader Repeatability (Front)
Setting value
44215
Y 3Sigma
 ≤ 15 um
4.153
Theta 3Sigma
 ≤ 15 um
6.022
X 3Sigma
 ≤ 15 um
5.322
T mean
0 ±10 um
2.175
Y mean
0 ±10 um
-0.795
X mean
0 ±10 um
-0.455
FIA Overlay Matching
Setting value
44215
Residual X 3Sigma
&lt; 20nm
14
Residual Y 3Sigma
&lt; 20nm
17
Plus/Minus Difference X
&lt; 10nm
4
Plus/Minus Difference Y
&lt; 10nm
6</t>
    </r>
  </si>
  <si>
    <t>103238</t>
  </si>
  <si>
    <t>NIKON</t>
  </si>
  <si>
    <t>NSR-S620D</t>
  </si>
  <si>
    <t>193 NM immersion scanner</t>
  </si>
  <si>
    <t>Equipment crated and stored in warehouse.
Resolution ≦ 38 nm
NA 1.35
Reduction ratio 1:4
Maximum exposure field 26 × 33 mm
Overlay ≦ 3 nm
Throughput ≧ 180 wafers/hour (300 mm wafer, 125 shots)
This tool was removed from service in early 2020.
During the removal, the attached photos were taken.</t>
  </si>
  <si>
    <t>103456</t>
  </si>
  <si>
    <t>NWL860-TBM</t>
  </si>
  <si>
    <t>Wafer Auto Loader</t>
  </si>
  <si>
    <t>103458</t>
  </si>
  <si>
    <t>Optiphot 150</t>
  </si>
  <si>
    <t>Nikon Optiphot 150 Wafer Inspection Microscope
•5 Position Turret with Manual Rotation
•CF Plan 10X, 20X, 450X &amp; 100X Bright/Darkfield Objective Lenses  
•Ergonomic Trinocular Viewing Head with CWFN 10X/20 Eyepieces
•Vertical Illuminator with 12V/100W Halogen Lamp Housing
•A. Stop Aperture Slide
•Yellow Filter
•Illumination Transformer with Intensity Control
•Glass Topped Specimen Stage with 6” X 6” XY Travel
Tool is operational. 90 Days Warranty is includes.</t>
  </si>
  <si>
    <t>100936</t>
  </si>
  <si>
    <t>SMZ 660</t>
  </si>
  <si>
    <t>Stereo Microscope</t>
  </si>
  <si>
    <t xml:space="preserve"> 
Objektive: G-AL 0.29x, Oculare: Nikon C-W 20x / 12.5 without stand, for 
machines
Warehoused. Please check pictures below for more information.
 </t>
  </si>
  <si>
    <t>103216</t>
  </si>
  <si>
    <t xml:space="preserve">Nikon </t>
  </si>
  <si>
    <t>Optiphot 200</t>
  </si>
  <si>
    <t>Inspection Microscope</t>
  </si>
  <si>
    <t>103215</t>
  </si>
  <si>
    <t>Optiphot 300</t>
  </si>
  <si>
    <t>103214</t>
  </si>
  <si>
    <t>103213</t>
  </si>
  <si>
    <t>Optiphot-88-AC IN</t>
  </si>
  <si>
    <t>103656</t>
  </si>
  <si>
    <t>Northfield Automation</t>
  </si>
  <si>
    <t>5319</t>
  </si>
  <si>
    <t>Atmospheric Plasma Treater, Roll to Roll</t>
  </si>
  <si>
    <t>103545</t>
  </si>
  <si>
    <t>NOVELLUS</t>
  </si>
  <si>
    <t>CONCEPT 3 INOVA</t>
  </si>
  <si>
    <t>103113</t>
  </si>
  <si>
    <t>Novellus</t>
  </si>
  <si>
    <t>Concept Three Altus</t>
  </si>
  <si>
    <t>W CVD</t>
  </si>
  <si>
    <t>Current Condition: Installed - In Production - Process:�LRW</t>
  </si>
  <si>
    <t>103112</t>
  </si>
  <si>
    <t>103114</t>
  </si>
  <si>
    <t>Concept Three Altus Max</t>
  </si>
  <si>
    <t>103143</t>
  </si>
  <si>
    <t>Inova Next</t>
  </si>
  <si>
    <t>103146</t>
  </si>
  <si>
    <t>MB2</t>
  </si>
  <si>
    <t>Metal PVD System</t>
  </si>
  <si>
    <t>103145</t>
  </si>
  <si>
    <t>103144</t>
  </si>
  <si>
    <t>103546</t>
  </si>
  <si>
    <t>VECTOR</t>
  </si>
  <si>
    <t>PECVD Nitride</t>
  </si>
  <si>
    <t>103657</t>
  </si>
  <si>
    <t>NPC</t>
  </si>
  <si>
    <t>LM-A-1400x200</t>
  </si>
  <si>
    <t xml:space="preserve">Solar Production Laminator </t>
  </si>
  <si>
    <t>w/Conveyor</t>
  </si>
  <si>
    <t>103387</t>
  </si>
  <si>
    <t>Nuclear Elettronica</t>
  </si>
  <si>
    <t>312E.44L REV A</t>
  </si>
  <si>
    <t>Dual Power Supply, +/- 15V / 1A</t>
  </si>
  <si>
    <t>4</t>
  </si>
  <si>
    <t>Input 230 VAC +/- 10% Irms 1A
Output A 15V / 1A
Output B 15V / 1A
In stock and ready to ship from our Avezzano (AQ) 67051 Italy warehouse</t>
  </si>
  <si>
    <t>103384</t>
  </si>
  <si>
    <t>314E 5/12 - 6/2 rev A</t>
  </si>
  <si>
    <t>Power Supply, 5V/12A - 6V/2A</t>
  </si>
  <si>
    <t>14</t>
  </si>
  <si>
    <t>Input 230 VAC +/- 10% Irms 1A
Va 5V /12A
Vb 6V / 2A
In stock and ready to ship from our Avezzano (AQ) 67051 Italy warehouse</t>
  </si>
  <si>
    <t>103385</t>
  </si>
  <si>
    <t>314E.100 REV A</t>
  </si>
  <si>
    <t>Power Supply, 5V/20A</t>
  </si>
  <si>
    <t>Input 230 VAC +/- 10% Irms 1A
Output 4.5 - 5.5 V
In stock and ready to ship from our Avezzano (AQ) 67051 Italy warehouse</t>
  </si>
  <si>
    <t>103439</t>
  </si>
  <si>
    <t>Oerlikon</t>
  </si>
  <si>
    <t>Clusterline 200</t>
  </si>
  <si>
    <t>PVD cluster tool with 6 chambers (Used for Al, Ti, NiV and AG)</t>
  </si>
  <si>
    <t>-STILL INSTALLED AND OPERATIONAL
-AVAILABLE IMMEDIATELY FOR REMOVAL
-Configuration:-
Tool model: CLN200-1
Transport module: Brooks MX800 with Magnatran 7 Robot
Chambers
-Fitted with  6 process chambers
-PM2 chamber - Etch chamber
-PM1, PM3, PM4, PM5 and PM6 - PVD chambers
-One PVD chamber has a heated chuck (not currently working)
-Substances sputtered: Al, Ti, NiV and Ag
-Magnet Types:-
PM1 MB300DL
PM3 MB300DG
PM4 MN300DK
PM5 MB300DL
PM6 MB300DF</t>
  </si>
  <si>
    <t>103229</t>
  </si>
  <si>
    <t>Olympus</t>
  </si>
  <si>
    <t>BX50</t>
  </si>
  <si>
    <t>Olympus BX51RF Microscope</t>
  </si>
  <si>
    <t>103547</t>
  </si>
  <si>
    <t>ONTO</t>
  </si>
  <si>
    <t>WV320</t>
  </si>
  <si>
    <t>MACRO INSPECTING</t>
  </si>
  <si>
    <t>100992</t>
  </si>
  <si>
    <t>ORIEL</t>
  </si>
  <si>
    <t>Antivibration Table</t>
  </si>
  <si>
    <t>Isolation Table</t>
  </si>
  <si>
    <t>Width x 1,00 m, depth x 0,90 m, height x 0,77 m, weigth about 183 kg
Please check pictures below for more information</t>
  </si>
  <si>
    <t>103658</t>
  </si>
  <si>
    <t>Orthodyne</t>
  </si>
  <si>
    <t>20</t>
  </si>
  <si>
    <t xml:space="preserve">Ultrasonic Heavy Wire Bonder </t>
  </si>
  <si>
    <t>Refurbished w/Dereeler</t>
  </si>
  <si>
    <t>103659</t>
  </si>
  <si>
    <t>20R</t>
  </si>
  <si>
    <t>Ultrasonic Ribbon Wire Bonder</t>
  </si>
  <si>
    <t>103702</t>
  </si>
  <si>
    <t>M7200</t>
  </si>
  <si>
    <t>103701</t>
  </si>
  <si>
    <t>103700</t>
  </si>
  <si>
    <t>103699</t>
  </si>
  <si>
    <t>103432</t>
  </si>
  <si>
    <t>Oxford Instruments</t>
  </si>
  <si>
    <t>Ionfab300Plus</t>
  </si>
  <si>
    <t>Ion Beam Etch and Deposition System</t>
  </si>
  <si>
    <t>This tool is complete and operating.
It Includes ICP module for pre-sputtering and a second source for 
assistance to fine tune the deposition rate or the layer stress.
We can provide the uptime and MTBF for the last two years.
Spare Parts list available upon request.
Please check the pictures below for more information.</t>
  </si>
  <si>
    <t>103116</t>
  </si>
  <si>
    <t>Philips</t>
  </si>
  <si>
    <t>PW2830</t>
  </si>
  <si>
    <r>
      <rPr>
        <sz val="8"/>
        <rFont val="Arial"/>
      </rPr>
      <t xml:space="preserve">The equipment has been cold down. Equipment configuration </t>
    </r>
    <r>
      <rPr>
        <sz val="8"/>
        <rFont val="Noto Sans CJK SC"/>
        <family val="2"/>
      </rPr>
      <t>：</t>
    </r>
    <r>
      <rPr>
        <sz val="8"/>
        <rFont val="Arial"/>
      </rPr>
      <t>Brooks Fixload 
loadport*2 &amp; EFEM*1 &amp; Inspection unit*1. The equipment has missing parts as 
below: 1.Notch Aligner Assy The equipment has damaged parts as below, 
1.XRAY Tube 2.XRAY Generator 3.NiPt Detector 4.Ta Detector 5.Ti Detector 
6.W detector 7.P% detector 8. Co Detector 9.Turbo Pump 10.Turbo pump 
controller 11.MPD Pump</t>
    </r>
  </si>
  <si>
    <t>103115</t>
  </si>
  <si>
    <r>
      <rPr>
        <sz val="8"/>
        <rFont val="Arial"/>
      </rPr>
      <t xml:space="preserve">Equipment configuration </t>
    </r>
    <r>
      <rPr>
        <sz val="8"/>
        <rFont val="Noto Sans CJK SC"/>
        <family val="2"/>
      </rPr>
      <t>：</t>
    </r>
    <r>
      <rPr>
        <sz val="8"/>
        <rFont val="Arial"/>
      </rPr>
      <t>Brooks Fixload loadport*2, &amp; EFEM*1 &amp; Inspection 
unit*1 The equipment already NS OFF. ﻿Damaged parts: 1.XRAY Tube 2.XRAY 
Generator 3.NiPt Detector 4.P% detector</t>
    </r>
  </si>
  <si>
    <t>103660</t>
  </si>
  <si>
    <t>PlasmaQuest</t>
  </si>
  <si>
    <t>Reactive Ion Etching System</t>
  </si>
  <si>
    <t>Reactive Ion Etching System RIE Astex MKS</t>
  </si>
  <si>
    <t>103661</t>
  </si>
  <si>
    <t>Plasmatherm</t>
  </si>
  <si>
    <t>SLR 720</t>
  </si>
  <si>
    <t>PECVD RIE System</t>
  </si>
  <si>
    <t>103451</t>
  </si>
  <si>
    <t>SLR-770 ICP</t>
  </si>
  <si>
    <t>Silicon Deep Etching</t>
  </si>
  <si>
    <t>103548</t>
  </si>
  <si>
    <t>PSK</t>
  </si>
  <si>
    <t>SUPRA3</t>
  </si>
  <si>
    <t>Dry Strip</t>
  </si>
  <si>
    <t>103551</t>
  </si>
  <si>
    <t>TERA21</t>
  </si>
  <si>
    <t xml:space="preserve">PR Ashing </t>
  </si>
  <si>
    <t>103550</t>
  </si>
  <si>
    <t>103549</t>
  </si>
  <si>
    <t>103662</t>
  </si>
  <si>
    <t>PVA</t>
  </si>
  <si>
    <t>SCS-4393</t>
  </si>
  <si>
    <t>Photo Resist Spray Coater</t>
  </si>
  <si>
    <t>103663</t>
  </si>
  <si>
    <t>PWS</t>
  </si>
  <si>
    <t>P5NMS</t>
  </si>
  <si>
    <t>Semi-Automatic Prober</t>
  </si>
  <si>
    <t>103664</t>
  </si>
  <si>
    <t>P8AMS</t>
  </si>
  <si>
    <t>Probe II Station SemiAuto Wafer Prober</t>
  </si>
  <si>
    <t>103170</t>
  </si>
  <si>
    <t xml:space="preserve">RENA </t>
  </si>
  <si>
    <t xml:space="preserve">Electroplating </t>
  </si>
  <si>
    <t>Wet Bench</t>
  </si>
  <si>
    <t>Electroplating Wet Bench, manual wafer loading, currently configured for 6" 
wafers (8" wafer capable)</t>
  </si>
  <si>
    <t>103552</t>
  </si>
  <si>
    <t>RORZE</t>
  </si>
  <si>
    <t>RASS300F</t>
  </si>
  <si>
    <t>Wafer Sorter / 4Foup type</t>
  </si>
  <si>
    <t>103457</t>
  </si>
  <si>
    <t>Rorze</t>
  </si>
  <si>
    <t>RR717</t>
  </si>
  <si>
    <t>Robot Wafer Sorter</t>
  </si>
  <si>
    <t>103709</t>
  </si>
  <si>
    <t>Rudolph</t>
  </si>
  <si>
    <t>AXI-935D</t>
  </si>
  <si>
    <t>Macro Inspection System</t>
  </si>
  <si>
    <t>103708</t>
  </si>
  <si>
    <t>103553</t>
  </si>
  <si>
    <t>RUDOLPH</t>
  </si>
  <si>
    <t>AXI-S</t>
  </si>
  <si>
    <t>Macro Inspection</t>
  </si>
  <si>
    <t>103707</t>
  </si>
  <si>
    <t>103554</t>
  </si>
  <si>
    <t>AXI935D</t>
  </si>
  <si>
    <t>AVI</t>
  </si>
  <si>
    <t>103555</t>
  </si>
  <si>
    <t>MP3 300XCU</t>
  </si>
  <si>
    <t>FLIM THICKNESS MEASUREMENT SYSTEM</t>
  </si>
  <si>
    <t>103171</t>
  </si>
  <si>
    <t xml:space="preserve">S&amp;K </t>
  </si>
  <si>
    <t>Vapor Dryer</t>
  </si>
  <si>
    <t>Vapor Dyer</t>
  </si>
  <si>
    <t>103471</t>
  </si>
  <si>
    <t>Samsung Tech-win</t>
  </si>
  <si>
    <t>Decan F2</t>
  </si>
  <si>
    <t>Pick and Place</t>
  </si>
  <si>
    <t>100709</t>
  </si>
  <si>
    <t>Schroff</t>
  </si>
  <si>
    <t>PSM 115</t>
  </si>
  <si>
    <t>Power Supply Unit</t>
  </si>
  <si>
    <t>103377</t>
  </si>
  <si>
    <t>Semics</t>
  </si>
  <si>
    <t>OPUS II</t>
  </si>
  <si>
    <t>103376</t>
  </si>
  <si>
    <t>103378</t>
  </si>
  <si>
    <t>OPUS III</t>
  </si>
  <si>
    <t>103117</t>
  </si>
  <si>
    <t>Semitool</t>
  </si>
  <si>
    <t>Raider ECD</t>
  </si>
  <si>
    <t>ECD (Electro Chemical Deposition) - Deposition Equipment</t>
  </si>
  <si>
    <t>WET 11-3AMAT_RAIDER_CUPLT_10 AMAT RAIDER CUPLT</t>
  </si>
  <si>
    <t>103118</t>
  </si>
  <si>
    <t>Raider ECD310</t>
  </si>
  <si>
    <t>- Base System Descrition - Ulpa Filtration: 70006-401 - Earthquake: No - 
Exhaust: 3 Adjustable Exhaust - Drip Pans: 1 - LT Process Robot: 
610T0300-01 - Station Control - User Interface: Rear - 650T0030-03, Front: 
650T0030-501 - Display: English - Operating system: Embedded XP system, 
Software version - 2.13.4.24 - USB Ports: 2 USB ports - Intermediate 
station: None - Metrology unit: 90005-81 - Buffer station: 640T0377-01 - 
Transfer Robot: 610T0300-01 - Factory Interface Options - Manufactor: 
Semitool Inc. - FOUP / Cassette - Part Number: Entegris- F300 Auto-pod 
(01-018675) - Wafer Diameter: Wafer Diameter : 300 � 0.25mm - Wafer Pitch: 
Half Pitch - Wafer Mapping capability: E84 Parallel I/O Sensors (4012-25), 
E99 Carrier ID Reader, 3 hermos RF tag readers - Number of FOUP: 3 load 
ports 640T0147-505 - Chemical Connections - Line-1: Catholyte A 180L - 
Line-2: Anolyte A 65L - Line-3: N/A - Line-4: N/A - Line-5: H2SO4 - Line-6: 
H2O2 - Line-7: CDA - Line-8: DI - Line-9: N2 - Line-10: House Vacuum - 
Line-11: CO2 Fire Suppression - Catholyte A - Monitoring - Photospec probe: 
90005-01 - pH probe: 61326-16 - Sampling Port: 429T1635-503 - RTA Probe: 
90005-50 - Real Time Analyzer : 1 RTA GoldBox - Drain - Concentrated Copper 
waste: Concentrated Copper waste - Dilute Copper Waste: Dilute Copper Waste 
- Acid Waste: Yes - Chamber 1: Rinse dry with bevel etch capability - Lift 
Automation Assy: 200T0085-03 - Mixing tank: 330T0188-01 - Delivery tank: 
330T0190-15 - Bowl: 100T0143-09 - Temp control: Heating/Cooling coils - 
Dryer: N2 - Chamber 2: Rinse dry with bevel etch capability - Lift 
Automation Assy: 200T0085-03 - Mixing tank: 330T0188-01 - Delivery tank: 
330T0190-15 - Bowl: 100T0143-09 - Temp control: incl in tank assy - Dryer: 
N2 - Chamber 3 : Electroplating chamber with membrane - Automation assy 
L/R: 240T0057-01 - Catholyte Tank A: 330T0186-515 - Anolyte Tank A: 
330T0243-501 - Temp control: Heating/Cooling coils - Anodes : 14400-90 - 
Membrane: 111T1388-03 - Filters: 7004-63 - Pump: 70959-31 - Debubbler: 
119T1289-03 - Ring rinse nozzle: 341T0043-01 - Wafer rinse nozzle: 
341T0043-01 - Power supply : 900C0329-01 - Chamber 4: Electroplating 
chamber with membrane - Automation assy L/R: 240T0057-01 - Catholyte Tank 
A: 330T0186-515 - Anolyte Tank A: 330T0243-501 - Temp control: 
Heating/Cooling coils - Anodes : 14400-90 - Membrane: 111T1388-03 - 
Filters: 7004-63 - Pump: 70959-31 - Debubbler: 119T1289-03 - Ring rinse 
nozzle: 341T0043-01 - Wafer rinse nozzle: 341T0043-01 - Power supply : 
900C0329-01 - Chamber 5:Electroplating chamber with membrane - Automation 
assy L/R: 240T0057-01 - Catholyte Tank A: 330T0186-515 - Anolyte Tank A: 
330T0243-501 - Temp control: Heating/Cooling coils - Anodes : 14400-90 - 
Membrane: 111T1388-03 - Filters: 7004-63 - Pump: 70959-31 - Debubbler: 
119T1289-03 - Ring rinse nozzle: 341T0043-01 - Wafer rinse nozzle: 
341T0043-01 - Power supply : 900C0329-01 - Chamber 6: Electroplating 
chamber with membrane - Automation assy L/R: 240T0057-01 - Catholyte Tank 
A: 330T0186-515 - Anolyte Tank A: 330T0243-501 - Temp control: 
Heating/Cooling coils - Anodes : 14400-90 - Membrane: 111T1388-03 - 
Filters: 7004-63 - Pump: 70959-31 - Debubbler: 119T1289-03 - Ring rinse 
nozzle: 341T0043-01 - Wafer rinse nozzle: 341T0043-01 - Power supply : 
900C0329-01 - Chamber 7:Electroplating chamber with membrane - Automation 
assy L/R:240T0057-01 - Catholyte Tank A:330T0186-515 - Anolyte Tank 
A:330T0243-501 - Temp control:Heating/Cooling coils - Anodes :14400-90 - 
Membrane:111T1388-03 - Filters:7004-63 - Pump:70959-31 - 
Debubbler:119T1289-03 - Ring rinse nozzle:341T0043-01 - Wafer rinse 
nozzle:341T0043-01 - Power supply :900C0329-01 - Chamber 8:Electroplating 
chamber with membrane - Automation assy L/R:240T0057-01 - Catholyte Tank 
A:330T0186-515 - Anolyte Tank A:330T0243-501 - Temp control:Heating/Cooling 
coils - Anodes :14400-90 - Membrane:111T1388-03 - Filters:7004-63 - 
Pump:70959-31 - Debubbler:119T1289-0</t>
  </si>
  <si>
    <t>103172</t>
  </si>
  <si>
    <t xml:space="preserve">Semitool </t>
  </si>
  <si>
    <t xml:space="preserve">Equinox </t>
  </si>
  <si>
    <t>Electroplating System</t>
  </si>
  <si>
    <t>Configuration: 4 Plating Chambers, 2 Preclean SRD chambers, 1 Plating Tank 
SEMITOOL EQUINOX PLATING SYSTEM consisting of: - Model: Equinox - 
Configured for 150mm Wafers - 4 Plating Chambers - 2 Preclean / SRD 
Chambers - Genmark Radial Robot - 1 Tank Ultrasonic Level Sensor - ARU 
Interface - Levitronix Pumps - Surpass Flow Meters - Pall 10” Filter 
Housings (Plating Cells) - Pall 4” Filter (Prewet Tank) - Sample Port - 
Fire Suppression System - Chemical Bulk Fill - Dynatronix Pro Series 
Plating Power Supply (4-Cell) - Tank Heat Exchange Connections - Power: 
208VAC, 80A, 50/60Hz - Available for full inspection.</t>
  </si>
  <si>
    <t>103173</t>
  </si>
  <si>
    <t xml:space="preserve">Sirius </t>
  </si>
  <si>
    <t>HydrOzone</t>
  </si>
  <si>
    <t>SEMITOOL SIRIUS HYDROZONE SYSTEM consisting of: - Model: Sirius HydrOzone - 
Wafer Size: 150mm &amp; 200mm wafer capable - Process: DI water/ozone - Rinse: 
DI water with ammonium hydroxide - Dry: N2 - Spray processing chamber. - 
Uses a minimal amount of deionized water and ozone - Low cost, low 
environmental impact process used for photoresist stripping, 
photolithography rework and organic cleans - Does not require the use of 
sulfuric acid with its related delivery and disposal costs</t>
  </si>
  <si>
    <t>103175</t>
  </si>
  <si>
    <t>Symphony 2300</t>
  </si>
  <si>
    <t>Spray Acid Tool (1-chamber</t>
  </si>
  <si>
    <t>Configuration: 2-Chamber SAT, HF Etch, 3-Bay CDU SEMITOOL 2-CHAMBER SPRAY 
ACID TOOL (SAT) consisting of: - Wafer Size: 8"/200mm Cassettes - Spray 
Acid Tool (SAT) - 2 Chambers - 3 Tanks - 3 Fill Vessels - 1 Hot DI Tank - 3 
Pumps - Hot DI Water Loop - Dedicated HF Drain - Semitool 302 Controller - 
Operators Manual for Semitool SAT - Refurbished to OEM Specifications by 
Semitool Factory Trained Technician - Available for Full Inspection and 
Demonstration.</t>
  </si>
  <si>
    <t>103174</t>
  </si>
  <si>
    <t>Spray Acid Tool (1-Chamber)</t>
  </si>
  <si>
    <t>Configuration: 1-chamber Spray Acid Tool, 12"/300mm capable, 2 heated 
chemical tank, Hot DI Loop SEMITOOL SPRAY ACID TOOL (SAT) consisting of: - 
Spray Acid Tool (SAT) - Single Chamber - Up to 12"/300mm capable - 
Capacity: Single 25-Wafer Cassette, 300mm wafers - 2 Heated Chemical Tank - 
1 Pneumatic Trebor Pump for chemical delivery - 3 Fill Vessel - 3 AO 
Metering Pump - Ozone Catalyst Destruct Unit - Ozone Injection (Ozone 
Ready) but Ozone the generator not included - Touch Screen Interface - 
Emergency Off (EMO) - Light Tower - System Power: 208V, 3PH, 40Amp, 50/60Hz 
- Operator Manuals and documentation</t>
  </si>
  <si>
    <t>103703</t>
  </si>
  <si>
    <t>Shibaura</t>
  </si>
  <si>
    <t>CDE300</t>
  </si>
  <si>
    <t>Isotropic Dry Etcher</t>
  </si>
  <si>
    <t>Used with SiN, Imide, Ti, W</t>
  </si>
  <si>
    <t>103200</t>
  </si>
  <si>
    <t>SHINKAWA</t>
  </si>
  <si>
    <t>ACB35</t>
  </si>
  <si>
    <t>103199</t>
  </si>
  <si>
    <t>103198</t>
  </si>
  <si>
    <t>103197</t>
  </si>
  <si>
    <t>103196</t>
  </si>
  <si>
    <t>103195</t>
  </si>
  <si>
    <t>103194</t>
  </si>
  <si>
    <t>103193</t>
  </si>
  <si>
    <t>103192</t>
  </si>
  <si>
    <t>103191</t>
  </si>
  <si>
    <t>103190</t>
  </si>
  <si>
    <t>103189</t>
  </si>
  <si>
    <t>103188</t>
  </si>
  <si>
    <t>103187</t>
  </si>
  <si>
    <t>103186</t>
  </si>
  <si>
    <t>103205</t>
  </si>
  <si>
    <t>ACB400</t>
  </si>
  <si>
    <t>103204</t>
  </si>
  <si>
    <t>103203</t>
  </si>
  <si>
    <t>103202</t>
  </si>
  <si>
    <t>103201</t>
  </si>
  <si>
    <t>103233</t>
  </si>
  <si>
    <t>UTC-3000</t>
  </si>
  <si>
    <t>WIRE BONDER</t>
  </si>
  <si>
    <t>Working condition initial pass.
Please check pictures below for more information.</t>
  </si>
  <si>
    <t>103237</t>
  </si>
  <si>
    <t xml:space="preserve">SHINKAWA </t>
  </si>
  <si>
    <t>103236</t>
  </si>
  <si>
    <t>103235</t>
  </si>
  <si>
    <t>103234</t>
  </si>
  <si>
    <t>103232</t>
  </si>
  <si>
    <t>103372</t>
  </si>
  <si>
    <t>SMC</t>
  </si>
  <si>
    <t>INR-498-012D-X007</t>
  </si>
  <si>
    <t>CHILLER</t>
  </si>
  <si>
    <t>De-installed, warehoused. Can be inspected by appointment.</t>
  </si>
  <si>
    <t>103176</t>
  </si>
  <si>
    <t xml:space="preserve">Solitec </t>
  </si>
  <si>
    <t>5100</t>
  </si>
  <si>
    <t>Manual Spin Coater</t>
  </si>
  <si>
    <t>DETAILS: SOLITEC 5100 MANUAL SPIN COATER consisting of: - Model 5100 - 
Manual Spin Coater CONDITION: Fully Reconditioned to Factory 
Specifications. 6 Month Warranty and Specifications Guarantee. 30 Day Right 
of Return. Available for Full Inspection and Demo at our Facility.</t>
  </si>
  <si>
    <t>103177</t>
  </si>
  <si>
    <t xml:space="preserve">FlexiFab </t>
  </si>
  <si>
    <t>Coater and Developer</t>
  </si>
  <si>
    <t>DETAILS: SOLITEC FLEXIFAB COATER / DEVELOPER / HOTPLATE SYSTEM consisting 
of: - Model Flexifab - Currently set up for 6" Wafers - Automated Wafer 
Handling - Coater Module - Developer Module - Hotplate Module - Cybor 
Control Module &amp; Power Supply - More Details Can be Found Here: 
http://www.solitec-wp.com/flexifab.html</t>
  </si>
  <si>
    <t>103462</t>
  </si>
  <si>
    <t>Sorensen</t>
  </si>
  <si>
    <t>DLM 20-30 M9G</t>
  </si>
  <si>
    <t>99271</t>
  </si>
  <si>
    <t>Spea</t>
  </si>
  <si>
    <t>4040</t>
  </si>
  <si>
    <t>Flying Probe</t>
  </si>
  <si>
    <t>SMT / Test</t>
  </si>
  <si>
    <t>Deinstalled and warehoused.
Please check pictures below for more information.
1. Service history of the SPEA 4040;
Maintenance and service according to the prescribed schedule and periods of 
SPEA have been performed.                            
2. Hardware config
Inline tester with 4 needles
3.Software config.
The latest Atos software 3.30 is currently installed. The calibration 
expired in January 2020.
Dongle, calibration plate, and jack are all included.
H/W Information SPEA 4040
N°
Description
45014186.148
4040 Hi-Line SPEA 4040
Including:
Print-20 error printer
Holder-10 stand for monitor and error printer
Operating system WINDOWS NT, WINDOWS 2000 or WINDOWS XP (in english)        
softwarepackage RUNPACK ATOS FLY for testsystem                        
softwarepackage DEBUGPACK ATOS FLY for test system                
softwarepackage PROGRAMPACK ATOS FLY for test system or programming station 
IMP-Neutral Files Import processor for ASCII Neutral Files (FM)             
Remote-Control Remote-operation for testsystem
45012700.070
ProgrFly-AD-Ext. BASE to TOP
INLINE-Board-Loader: motor controlled loading and unloading system          
Bottom Side Moving Heads                         
Access to the bottom side of the UUT with 2 Moving Heads
45010444.102
EscanFly-20 Electro-Scan with Flying Probes
40010936.131
OpticalTestW IOP integrated optical inspection
45011477.152
NZT-10 NET-Test
Test method to analyse the impedance of each net
45012991.153
CR 2D Barcode reader
40010789.178
BOOST80 high voltage stimuli +80V/1A
45011864.145
ImpKit-W Kit with 10 different CAD-lmport Processors
45011046.099
Layout-Editor board layout editor
COMPASS Premium
Please check attachments for S/W Information</t>
  </si>
  <si>
    <t>103178</t>
  </si>
  <si>
    <t xml:space="preserve">SPEA </t>
  </si>
  <si>
    <t xml:space="preserve">C320MX </t>
  </si>
  <si>
    <t>Semiconductor Tester</t>
  </si>
  <si>
    <t>DETAILS: SPEA C320-MX SEMICONDUCTOR TESTER W/ M300 MANIPULATOR consisting 
of: - Model: C320MX Tester - Model: M300 Manipulator - Computer - Operating 
Console</t>
  </si>
  <si>
    <t>103415</t>
  </si>
  <si>
    <t>SPELLMAN</t>
  </si>
  <si>
    <t>X3717</t>
  </si>
  <si>
    <t>HIGH VOLTAGE</t>
  </si>
  <si>
    <t>103119</t>
  </si>
  <si>
    <t>Steag</t>
  </si>
  <si>
    <t>ASC-5500</t>
  </si>
  <si>
    <t>Current Condition: Installed - In Production - RETICLE CLEANER</t>
  </si>
  <si>
    <t>103443</t>
  </si>
  <si>
    <t>Steag / Mattson</t>
  </si>
  <si>
    <t>AST-10</t>
  </si>
  <si>
    <t>Tool de-installed and operational.
Please check the pictures below for more information.</t>
  </si>
  <si>
    <t>103125</t>
  </si>
  <si>
    <t>TDK</t>
  </si>
  <si>
    <t>AFM-1503</t>
  </si>
  <si>
    <t>Flip Chip Bonder - Bonder</t>
  </si>
  <si>
    <t>Current Condition: In Fab - Disconnected, Decontaminated, Deinstalled - TDK 
Corporation AFM-1503 Compact Ultrasonic Bonder - Country of Origin: Japan 
Maximum Wafer Size: 8 Inches Does NOT include computer seen on top of 
machine Manufacturer Name:�TDK Corporation Year:2014 CE marked:�NO Model: 
AFM-1503 Type of Media Handler:��WAFER Voltage:200 VOLTS Frequency:50/60 
HERTZ Phase:3 Current:30 AMPS Recommended Packaging Form:�CRATE - 
Dimensions: Standard Overall:63 x 53 x 86 IN - 3527 LBS Metric 1600.20 x 
1346.20 x 2184.40 mm - 1599.85 kg</t>
  </si>
  <si>
    <t>103124</t>
  </si>
  <si>
    <t>103123</t>
  </si>
  <si>
    <t>Current Condition: In Fab - Disconnected, Decontaminated, Deinstalled - TDK 
Corporation AFM-1503 Compact Ultrasonic Bonder - Country of Origin: Japan 
Maximum Wafer Size: 8 Inches Does NOT include computer seen on top of 
machine Manufacturer Name:�TDK Corporation Year:2014 7 CE marked:�NO Model: 
AFM-1503 Type of Media Handler:��WAFER Voltage:200 VOLTS Frequency:50/60 
HERTZ Phase:3 Current:30 AMPS Recommended Packaging Form:�CRATE - 
Dimensions: Standard Overall:63 x 53 x 86 IN - 3527 LBS Metric 1600.20 x 
1346.20 x 2184.40 mm - 1599.85 kg</t>
  </si>
  <si>
    <t>103122</t>
  </si>
  <si>
    <t>103121</t>
  </si>
  <si>
    <t>103120</t>
  </si>
  <si>
    <t>103128</t>
  </si>
  <si>
    <t>AFM-1505</t>
  </si>
  <si>
    <t>Current Condition: In Fab - Disconnected, Decontaminated, Deinstalled - TDK 
Corporation AFM-1505 Compact Ultrasonic Bonder - Feature : • Flexible 
design for the various process (Ultrasonic· Thermosonic • C4 • Thermal 
Compression· Eutectic • Transfer etc.) • Process and machine proposal based 
on the sufficient experiences Pre heater table Bond heater table Auto 
nozzle cleaning Ultrasonic checking Bump collapse height measurement Bump 
absence detection Bad mark detection Wafer theta axis correction Wafer 
expansion Hot blow Nozzle surface monitoring LAN Nozzle bonding counter 
Production management data - Specifications : Method : Face Down Flip Chip 
Bonding (Option: Face Up / High Precision Mounting) Bonding Process : 
Ultrasonic· Thermosonic • C4 • Thermal Compression· Eutectic· Transfer etc. 
Mounting Tact Time : MAX: 0.78sec/chip (Including 0.2sec process time) 
Accuracy : ±7µm/3o (Option ±5µm,±3µm) Max Load : 25N (Option 50N, 1 DON, 
200N, 500N) Chip Size MAX: 2.5W X 2.50 X 1.0T mm  (Option MAX:20.0W X 20.00 
mm) Chip Size MIN: 0.3WX 0.3DX 0.1T mm Chip Supply : 5-. 6, B, 12 Inch 
Wafer, Tray etc (Wafer magazine auto loading) Substrate Size MAX: 180W X 
120D X 3.0T mm (Option MAX: 8 inch wafer) Substrate Size MIN: 50W X 50D X 
0.3T mm Substrate Supply : Substrate• Package Tray•Wafer Tray etc. 
Machine Size : 1,200W X1 ,504D X1 ,650H mm Machine Weight : approx. 1,800kg 
Power : AC200V or AC220V 3phase 50/60Hz 30A Compressed Air : Pressure : 
0.5Mpa Consumption :approx. 30NL/min Connection: R 1/4 or Joint for 10mm 
tube Vacuum : -80 kPa or more</t>
  </si>
  <si>
    <t>103127</t>
  </si>
  <si>
    <t>103126</t>
  </si>
  <si>
    <t xml:space="preserve"> TDK Corporation AFM-1505 Compact Ultrasonic Bonder - Feature : • Flexible 
design for the various process (Ultrasonic· Thermosonic • C4 • Thermal 
Compression· Eutectic • Transfer etc.) • Process and machine proposal based 
on the sufficient experiences Pre heater table Bond heater table Auto 
nozzle cleaning Ultrasonic checking Bump collapse height measurement Bump 
absence detection Bad mark detection Wafer theta axis correction Wafer 
expansion Hot blow Nozzle surface monitoring LAN Nozzle bonding counter 
Production management data - Specifications : Method : Face Down Flip Chip 
Bonding (Option: Face Up / High Precision Mounting) Bonding Process : 
Ultrasonic· Thermosonic • C4 • Thermal Compression· Eutectic· Transfer etc. 
Mounting Tact Time : MAX: 0.78sec/chip (Including 0.2sec process time) 
Accuracy : ±7µm/3o (Option ±5µm,±3µm) Max Load : 25N (Option 50N, 1 DON, 
200N, 500N) Chip Size MAX: 2.5W X 2.50 X 1.0T mm  (Option MAX:20.0W X 20.00 
mm) Chip Size MIN: 0.3WX 0.3DX 0.1T mm Chip Supply : 5-. 6, B, 12 Inch 
Wafer, Tray etc (Wafer magazine auto loading) Substrate Size MAX: 180W X 
120D X 3.0T mm (Option MAX: 8 inch wafer) Substrate Size MIN: 50W X 50D X 
0.3T mm Substrate Supply : Substrate• Package Tray•Wafer Tray etc. 
Machine Size : 1,200W X1 ,504D X1 ,650H mm Machine Weight : approx. 1,800kg 
Power : AC200V or AC220V 3phase 50/60Hz 30A Compressed Air : Pressure : 
0.5Mpa Consumption :approx. 30NL/min Connection: R 1/4 or Joint for 10mm 
tube Vacuum : -80 kPa or more</t>
  </si>
  <si>
    <t>103704</t>
  </si>
  <si>
    <t>TECHNIC Future Autom</t>
  </si>
  <si>
    <t>SP1000-1-A2:A2 Plating</t>
  </si>
  <si>
    <t>Plating Line</t>
  </si>
  <si>
    <t>103467</t>
  </si>
  <si>
    <t>TEKTRONIX</t>
  </si>
  <si>
    <t>2213A</t>
  </si>
  <si>
    <t>Oscilloscope</t>
  </si>
  <si>
    <t>103559</t>
  </si>
  <si>
    <t>TEL Tokyo Electron</t>
  </si>
  <si>
    <t>ALPHA 303I</t>
  </si>
  <si>
    <t>Anneal (Tool ID : DIF444)</t>
  </si>
  <si>
    <t>103557</t>
  </si>
  <si>
    <t>K type / Nitride</t>
  </si>
  <si>
    <t>103561</t>
  </si>
  <si>
    <t>Poly / K type</t>
  </si>
  <si>
    <t>103560</t>
  </si>
  <si>
    <t>103558</t>
  </si>
  <si>
    <t>103564</t>
  </si>
  <si>
    <t>ALPHA 303I-KVCN</t>
  </si>
  <si>
    <t>103563</t>
  </si>
  <si>
    <t>103562</t>
  </si>
  <si>
    <t>103567</t>
  </si>
  <si>
    <t>ALPHA-303i</t>
  </si>
  <si>
    <t>K type / Poly</t>
  </si>
  <si>
    <t>103566</t>
  </si>
  <si>
    <t>103565</t>
  </si>
  <si>
    <t>103210</t>
  </si>
  <si>
    <t>Alpha-805D</t>
  </si>
  <si>
    <t>103211</t>
  </si>
  <si>
    <t>Alpha-85-Z</t>
  </si>
  <si>
    <t>103528</t>
  </si>
  <si>
    <t>EXPEDIUS</t>
  </si>
  <si>
    <t>DUMMY CLN</t>
  </si>
  <si>
    <t>103596</t>
  </si>
  <si>
    <t>FORMULA</t>
  </si>
  <si>
    <t>ALD High-K</t>
  </si>
  <si>
    <t>103595</t>
  </si>
  <si>
    <t>103594</t>
  </si>
  <si>
    <t>103593</t>
  </si>
  <si>
    <t>103592</t>
  </si>
  <si>
    <t>103591</t>
  </si>
  <si>
    <t>103588</t>
  </si>
  <si>
    <t>103587</t>
  </si>
  <si>
    <t>103590</t>
  </si>
  <si>
    <t>DCS SiN</t>
  </si>
  <si>
    <t>103589</t>
  </si>
  <si>
    <t>103584</t>
  </si>
  <si>
    <t>103583</t>
  </si>
  <si>
    <t>103572</t>
  </si>
  <si>
    <t>103571</t>
  </si>
  <si>
    <t>103570</t>
  </si>
  <si>
    <t>103569</t>
  </si>
  <si>
    <t>103568</t>
  </si>
  <si>
    <t>103607</t>
  </si>
  <si>
    <t>Vertical Diffusion Furnace</t>
  </si>
  <si>
    <t>103606</t>
  </si>
  <si>
    <t>103605</t>
  </si>
  <si>
    <t>103604</t>
  </si>
  <si>
    <t>103603</t>
  </si>
  <si>
    <t>103602</t>
  </si>
  <si>
    <t>103601</t>
  </si>
  <si>
    <t>103600</t>
  </si>
  <si>
    <t>103599</t>
  </si>
  <si>
    <t>103598</t>
  </si>
  <si>
    <t>103597</t>
  </si>
  <si>
    <t>103586</t>
  </si>
  <si>
    <t>103585</t>
  </si>
  <si>
    <t>103582</t>
  </si>
  <si>
    <t>103581</t>
  </si>
  <si>
    <t>103580</t>
  </si>
  <si>
    <t>103579</t>
  </si>
  <si>
    <t>103578</t>
  </si>
  <si>
    <t>103577</t>
  </si>
  <si>
    <t>103576</t>
  </si>
  <si>
    <t>103575</t>
  </si>
  <si>
    <t>103574</t>
  </si>
  <si>
    <t>103573</t>
  </si>
  <si>
    <t>103129</t>
  </si>
  <si>
    <t xml:space="preserve">Vertical Furnace </t>
  </si>
  <si>
    <t>103147</t>
  </si>
  <si>
    <t>I/F Block (Mark8 - i11D)</t>
  </si>
  <si>
    <t>Track interface block for Nikon i11D</t>
  </si>
  <si>
    <t>103612</t>
  </si>
  <si>
    <t>INDY</t>
  </si>
  <si>
    <t>103611</t>
  </si>
  <si>
    <t>103608</t>
  </si>
  <si>
    <t>NITRIDE Furnace</t>
  </si>
  <si>
    <t>103609</t>
  </si>
  <si>
    <t>OXIDE Furnace</t>
  </si>
  <si>
    <t>103610</t>
  </si>
  <si>
    <t>103613</t>
  </si>
  <si>
    <t xml:space="preserve">INDY   </t>
  </si>
  <si>
    <t>Doped Poly</t>
  </si>
  <si>
    <t>103621</t>
  </si>
  <si>
    <t>INDY PLUS</t>
  </si>
  <si>
    <t>103620</t>
  </si>
  <si>
    <t>103619</t>
  </si>
  <si>
    <t>103618</t>
  </si>
  <si>
    <t>103617</t>
  </si>
  <si>
    <t>103616</t>
  </si>
  <si>
    <t>103615</t>
  </si>
  <si>
    <t>103614</t>
  </si>
  <si>
    <t>103634</t>
  </si>
  <si>
    <t>LITHIUS</t>
  </si>
  <si>
    <t xml:space="preserve">High Reliability and Productivity Coater Developer </t>
  </si>
  <si>
    <t>103633</t>
  </si>
  <si>
    <t>103632</t>
  </si>
  <si>
    <t>103631</t>
  </si>
  <si>
    <t>103630</t>
  </si>
  <si>
    <t>103629</t>
  </si>
  <si>
    <t>103628</t>
  </si>
  <si>
    <t>103627</t>
  </si>
  <si>
    <t>103626</t>
  </si>
  <si>
    <t>103625</t>
  </si>
  <si>
    <t>103623</t>
  </si>
  <si>
    <t>SINGLE BLOCK (for NIKON S205)</t>
  </si>
  <si>
    <t>103624</t>
  </si>
  <si>
    <t>SINGLE BLOCK 2C/3D system (for NIKON S308)</t>
  </si>
  <si>
    <t>103622</t>
  </si>
  <si>
    <t>103130</t>
  </si>
  <si>
    <t>Telius 305 DRM</t>
  </si>
  <si>
    <t>Current Condition: Installed - In Production - DRY ETCH 
15-3TEL_TLUDRM_OX_02 TEL TLUDRM OX No missing or damaged parts reported by 
Fab15. - - [Chamber A] Chamber type:DRM Gas config. (sccm)=FCS full scale 
2line(advanced radical distribution control) 
Ar(754)/C4F8(43)/O2(46.8)/O2(1215) CF4(336)/CHF3(163)/CH2F2(144)/N2(300) 
CHF3(25.1)/O2(18.7)/N2(30)/CH2F2(14.4) RF 13.56MHz, max 5000W Temp Top 
+30~+80℃ Wall +40~+80℃ ESC -10~+60℃ - [Chamber A] Chamber type:DRM Gas 
config. (sccm)=FCS full scale 2line(advanced radical distribution control) 
Ar(754)/C4F8(43)/O2(46.8)/O2(1215) CF4(336)/CHF3(163)/CH2F2(144)/N2(300) 
CHF3(25.1)/O2(18.7)/N2(30)/CH2F2(14.4) RF 13.56MHz, max 5000W Temp Top 
+30~+80℃ Wall +40~+80℃ ESC -10~+60℃ - -</t>
  </si>
  <si>
    <t>103132</t>
  </si>
  <si>
    <t>Telius SP-305 SCCM</t>
  </si>
  <si>
    <t>Process:�OX</t>
  </si>
  <si>
    <t>103131</t>
  </si>
  <si>
    <t>Current Condition: Installed - In Production - Process: OX - - Standard 
Specifications - Software Revision: Linux 5.75 Rev 001 - Lot Stability 
Dummy SW: Software for running lot stability wafer. - OEE WPH Software: Yes 
- GEM SEC Revision: TBD - Wafer Size: Diameter 300+/- 0.20mm(SEMI M1.15), 
Notch - Carrier: FOUP (Comply with SEMI E47.1 (25wafers)) - Inter Face: 5 
carrier stage (Continuous flow operation) with Semi compliant MENV and FIMS 
assemblies - Online Connection: GEM / CIM GJG (Hardware Interface : 
Ethernet 100Base-Tx) - Interface A: Yes - Utility Box: Regulator : 
Air/AR2500(SMC), N2/SQ-420E(VERIFLO), He/SQMICRO(VERIFLO) - Utility Box: 
Manual Valve : OGD20V-6RM-K / OGD10V-4RM-K (CKD) - Utility Box: Pressure 
Gauge : Bourdon Gauge - Loader Mod Corrosion Prevent: NO, without Corrosion 
Prevent - Load Lock Pressure Monitor: Pressure Switch : VSA100A (INFICON) - 
Load Lock Pressure Monitor: Pirani gauge : TTR211S LEYBOLD) - Load Lock 
Pressure Monitor: CM : 626A01TDE (MKS) - Maintenance Monitor: 2 (Flat Panel 
Display Touch Screen Type) - Water Leak Detector: 5 (LM;1, each PS;1) - 
Signal Tower: Red/Yellow/Green/Blue (Upper Left of Front x1 &amp; Upper right 
section of loader on maintenance side x1) - Data Back up: USB&amp; MO - EMO: 
Front x3, Rear x6 - Cable Length: One 15m and one 16m (Interconnection, RF 
cables) - Inter Locks: External (When the I/L signal is received from 
Factory, gas valves are closed) - Fittings: No brass fittings - - 
Supporting Remote Units - Chiller: UBRPD5A-2T? - Coolant: Lower:FC3283, 
Upper:FC40 - Chiller Hose: BRINE HOSE 15/14M - Handy Maintenance 
Controller: LCD DISPLAY UT3-TLN21-A - RF Generator TOP: AGA-50B2 - RF 
Matcher TOP: AMN-50B2 - RF Generator Bottom: WGA-50E - Matching Controller: 
WMN-50H6(2MHZ/5KW)(PS3) - Pen Record Box: 2L80-00212-12 - Loader Module: 
SELME2112ZS22-AD5 - LOAD PORT: NO,Bolts-L type - DRIVE UNIT:SBX92102928 - 
READER OPTICAL: ISS-1700-1TELCC - Carrier ID Reader: NO,V640series+V700-L22 
(Omron) - APC: 12 INCH (320MM) - - Hardware Configuration - Proc Chbr 
1,2,3,4: SCCM Oxide; Y203 Coating - Chamber hardware: FCC - Endpoint type: 
SE2000ii - ESC type: Ceramics ESCwith STD Vpp - Focus ring: 3.4mm - 
Thunderwall He Gas Inlet: Ceramic Thunderwall with Ceramic pusher pins - 
Polished focus ring: O - FC lower insulator: FC lower insulator w/quartz 
upper ring shield - Magnet Shield: O - Oring for Chbr Body-Depos: 
Armorcrystal, Chemraz SC657 - CEL Body ASSY: Brine Control Mode - TMP: 
TMP-3403LMC-T4(VG300) (SHIMADZU) - TMP Back Pressure Monitor: 
51A11TGA2BA003 (MKS) - Dry Pump: ESR80WN, KEG approved - Final Valve, 
Heater: Valve; AGD21V-6RM-GWL4 (CKD) - Filter: Filter; CEP-TM_HL-VR-03PB 
(Toshiba Ceramic) - APC: Pendulum Motion Dia., 320mm(VAT), R.T.~90deg - 
Pressure Monitor: C/M (Process Monitor) : 627BRETDD2P (MKS), 45deg, 30Pa - 
Pressure Monitor: C/M (Self Check) : 627B11TDC2P (MKS), 45deg, 1330Pa - 
Pressure Monitor: B.A. Gauge (CM Calibration) : BPG400 (INFICON), 2.0x10-5 
~ 0.1Pa - Pressure Monitor: N,41A13DGA2AA040 (MKS), no process impact - 
Pressure Monitor: Pressure Switch : 51A11TGA2BA010 (MKS), H2/fluoro gas - - 
Gas Box Configuration - Gas line 1- N2 1000 sccm-AERA FCD985CT-BF - Gas 
line 2- C4F8 200 sccm-AERA FC-D985CT-BF - Gas line 3- Ar 2000 sccm-AERA 
FC-D985CT-BF - Gas line 4- O2 50 sccm-AERA FC-D985CT-BF - Gas line 5- CH2F2 
30 sccm-AERA FC-D985CT-BF - Gas line 6- CHF3 200 sccm-AERA FC-D985CT-BF - 
Gas line 7- CF4 200 sccm-AERA FC-D985CT-BF - Gas line 8- C4F8 50 sccms-AERA 
FC-D985CT-BF - Gas line 9- C3F8 50 sccms-AERA FC-D985CT-BF - Gas line 10- 
C4F6 50 sccm-AERA FC-D985CT-BF - Gas line 11- O2 1000 sccm-AERA 
FC-D985CT-BF - Gas line 12- Ar 500 sccm-AERA FC-D985CT-BF - Purge: N2 
(Process Grade N2) - Filter: CNF1004USG4 (Nihon Pall) - Regulator: SQMICRO 
(VERIFLO) - Filter (N2): CNF1004USG4 (Nihon Pall) - Valve: Primary 
side(Utility-MFC):Mega mini (FUJIKIN) - Valve: Secondary side(MFC-PC):Mega 
one (FUJIKIN) - Piping: Dual Piping (for Gas leak containment, Gas box to 
Final valve &amp; Exhaust through Gas box) - Gas Leak Detection Port: 5 Ports 
(6.35mm, Swagelok L-type) - Final Pressure Switch: 51A (MKS) - Pressure 
Gauge: Bourdon</t>
  </si>
  <si>
    <t>103133</t>
  </si>
  <si>
    <t>Trias Ti/TiN</t>
  </si>
  <si>
    <t xml:space="preserve">Metal CVD (Chemical Vapor Deposition) </t>
  </si>
  <si>
    <t>CVD 15-3TEL_TRIAS_TIN4 TEL TRIAS TIN4</t>
  </si>
  <si>
    <t>103134</t>
  </si>
  <si>
    <t>Trias W</t>
  </si>
  <si>
    <t>MOCVD - Deposition Equipment</t>
  </si>
  <si>
    <t>Current Condition: Installed - In Production - Tool is operating in clean 
room. - [Chamber A] Process: W Hard: SFD Gas(sccm): WF6(150/450), 
ClF3(1000), Ar(7000), SiH4(200/800), H2(2000/6000), N2(2000), Ar(7000), 
H2(1000/3000) - [Chamber B] Process: W Hard: SFD Gas(sccm): WF6(150/450), 
ClF3(1000), Ar(7000), SiH4(200/800), H2(2000/6000), N2(2000), Ar(7000), 
H2(1000/3000) - [Chamber C] Process: W Hard: SFD Gas(sccm): WF6(150/450), 
ClF3(1000), Ar(7000), SiH4(200/800), H2(2000/6000), N2(2000), Ar(7000), 
H2(1000/3000) -</t>
  </si>
  <si>
    <t>103135</t>
  </si>
  <si>
    <t>Triase+ Ti/TiN</t>
  </si>
  <si>
    <t xml:space="preserve"> 1. Main System 1-1. TRIAS e+ Platform - Load Port*3 (12" wafer) - Loader 
Module - Lord Lock Module with Cooling*3 - Power Distribution Unit - Trias 
Software - PF S2-0200 Safety - 1-2. Ti Process Module(2 Sets) - PCOT Ti 
Chamber - Gas Box - RF Generation Unit - Milaebo Trap Interface - Milaebo 
Trap Software - 1-3. TiN Process Module(2 Sets) - PCOT TiN Chamber - Gas 
Box - Korea Trap Interface - Korea Trap Software - Accessory Parts 2-1. PF 
Accessory Load Port UI Fixing at LM Right Side EFEM &amp; FAN Check Monitor TM, 
LLM Leak Check Port Manual Valve Transfer Navigation System PF Outer Cable 
Edge Grip Blade LM Fluorescent Light TM RGA PORT (w/o Manual Valve) - 2-2. 
Ti PM Accessory(2 sets) Ti Leak Check Port Ti PM Outer Cable Ti Gas Box 
ClF3, H2, NH3 LINE - 2-3. TiN PM Accessory(2 sets) TiN Leak Check Port TiN 
High Coverage Process Kit TiN PM Outer Cable - 2-4. Utility Accessory 
Utility Interconnection Gas Female FDC Signal Tower CVCF�Correspondence 
Rear Step Cable Tray - 2-5. Safety PF, PM S2-0200 Korean &amp; English Safety 
Label for PF and PM - 2-6. Software &amp; AGV Standard GEM,GJG On Line OHT&amp;AGV 
I/O Monitor Correspondence Omron Carrier ID Reader Correspondence Wafer Log 
Wafer ID, PPID, PRJOBID - - HP-Ti Kit for Ti ModuleSFD Kit For TiN 
ModuleKorea Trap - - -</t>
  </si>
  <si>
    <t>103179</t>
  </si>
  <si>
    <t xml:space="preserve">Temescal  </t>
  </si>
  <si>
    <t xml:space="preserve">BJD-1800 </t>
  </si>
  <si>
    <t>DETAILS: TEMESCAL BJD-1800 E-BEAM EVAPORATOR consisting of: - Model 
BJD-1800 - 6 Pockets - 6” Lift-Off Dome (holds 4 wafers) - Temescal Power 
Supply - Inficon IC5 crystal deposition rate - CTI Cryogenics Cryopump &amp; 
Compressor - Vacuum Pump CONDITION: Excellent Condition Guaranteed. Fully 
Refurbished to Factory Specifications. 6 Month Warranty and Full 
Specifications Guarantee. 30 Day Right of Return.</t>
  </si>
  <si>
    <t>103722</t>
  </si>
  <si>
    <t>Teradyne</t>
  </si>
  <si>
    <t>MicroFlex</t>
  </si>
  <si>
    <t>TEST SYSTEM</t>
  </si>
  <si>
    <t>INSTALLED AND OPERATIONAL
DC 30 slots 2 , 5
HSD slot 6
DC90 slots 1, 12
POOL2 NONE</t>
  </si>
  <si>
    <t>103721</t>
  </si>
  <si>
    <t>INSTALLED AND OPERATIONAL
DC 30 slots 2 , 4, 13
HSD slot 5, 10
DC90 slots 12
POOL2 slots 6, 9</t>
  </si>
  <si>
    <t>103720</t>
  </si>
  <si>
    <t>INSTALLED AND OPERATIONAL
DC 30 slots 2 , 4
HSD slot 5
DC90 slots 12
POOL2 NONE</t>
  </si>
  <si>
    <t>103719</t>
  </si>
  <si>
    <t>INSTALLED AND OPERATIONAL
DC 30 slots 2 , 5, 10, 13
HSD slot 6, 8, 11
DC90 slots 1, 12
POOL2 NONE</t>
  </si>
  <si>
    <t>103718</t>
  </si>
  <si>
    <t>103717</t>
  </si>
  <si>
    <t>103716</t>
  </si>
  <si>
    <t>INSTALLED AND OPERATIONAL
DC 30 slots 2 , 5 , 10, 13
HSD slot 6, 8, 11
DC90 slots 1, 12
POOL2 none</t>
  </si>
  <si>
    <t>103715</t>
  </si>
  <si>
    <t>INSTALLED AND OPERATIONAL
DC 30 slots 2 and 5
HSD slot 6
DC90 none
POOL2 none</t>
  </si>
  <si>
    <t>103180</t>
  </si>
  <si>
    <t xml:space="preserve">Termaks </t>
  </si>
  <si>
    <t xml:space="preserve">TS8024 </t>
  </si>
  <si>
    <t>Lab Drying Convection Oven</t>
  </si>
  <si>
    <t>Configuration: 24 liters, 250 degrees C Max DETAILS: TERMAKS MODEL TS8024 
LAB DRYING OVEN consisting of: - Model: TS 8024 - Lab Drying Convection 
Oven - Temperature: 250C max - Temperature variation (time): +/- 1C - 
Temperature deviation (spatial): +/- % 1.5 - Readability/set ability: 1 C - 
Interior dimensions: 24 liters 12.79" W (325mm) 10.62" D (270mm) 10.62" H 
(270mm) - PID Controller - LED Display - Alarm Flashing / Acoustic: 
Included with-in the controller - Alarm limit: settable - Fan speed : 
adjustable in 4 steps - Heating ramp rate: 250C in 40 minutes - Heat 
transfer at 250C 400 watts - Number of air changes per hour: 110 - 
Ventilation Slide: yes - Max load per shelf: 44lbs These technical data are 
specified for an empty cabinet and ambient temperature of 23�C</t>
  </si>
  <si>
    <t>103148</t>
  </si>
  <si>
    <t>THERMONICS</t>
  </si>
  <si>
    <t>T-2500SEA</t>
  </si>
  <si>
    <t>Precision Temperature Forcing System</t>
  </si>
  <si>
    <t>103667</t>
  </si>
  <si>
    <t xml:space="preserve">Thermotron </t>
  </si>
  <si>
    <t>Thermal Shock Chamber</t>
  </si>
  <si>
    <t>103668</t>
  </si>
  <si>
    <t>Toray</t>
  </si>
  <si>
    <t>Convection Tunnel Oven</t>
  </si>
  <si>
    <t>Roll to Roll Cleanroom Bake Oven</t>
  </si>
  <si>
    <t>103368</t>
  </si>
  <si>
    <t>TORAY</t>
  </si>
  <si>
    <t>FC-1200</t>
  </si>
  <si>
    <t>SEMI Automatic Flip Chip Bonder</t>
  </si>
  <si>
    <t>103472</t>
  </si>
  <si>
    <t>FS-1000</t>
  </si>
  <si>
    <t>103635</t>
  </si>
  <si>
    <t>SP-500w</t>
  </si>
  <si>
    <t>Bump Height Measurement</t>
  </si>
  <si>
    <t>103444</t>
  </si>
  <si>
    <t>Ultratech</t>
  </si>
  <si>
    <t>LSA100A</t>
  </si>
  <si>
    <t>103181</t>
  </si>
  <si>
    <t xml:space="preserve">Ultratech </t>
  </si>
  <si>
    <t>602 Plate</t>
  </si>
  <si>
    <t xml:space="preserve">Mask Cleaner </t>
  </si>
  <si>
    <t>DETAILS: Ultratech Model 602 Mask Cleaner consisting of: - Model: 602 Mask 
Cleaner - Up to 7" Mask Capability - High-pressure water jet for effective 
rinse - Uses non-abrasive, high-pressure jets - Spin module contains the 
spray head, chuck, control panel, final DI Water filter and operating 
mechanism - Missing high pressure pump CONDITION: System is being sold 
As-Is / Where-Is. System is missing high pressure pump</t>
  </si>
  <si>
    <t>100710</t>
  </si>
  <si>
    <t>Ultron Systems</t>
  </si>
  <si>
    <t>UH 110</t>
  </si>
  <si>
    <t>Backgrinding Film Remover</t>
  </si>
  <si>
    <t>103450</t>
  </si>
  <si>
    <t>Ulvac</t>
  </si>
  <si>
    <t>NE-5700</t>
  </si>
  <si>
    <t>103434</t>
  </si>
  <si>
    <t>Varian</t>
  </si>
  <si>
    <t>3290</t>
  </si>
  <si>
    <t>Sputter</t>
  </si>
  <si>
    <t>-IN COMPLETE AND WORKING CONDITION
-Refurbished.
-Please check the pictures below for more information.</t>
  </si>
  <si>
    <t>103226</t>
  </si>
  <si>
    <t>VARIAN</t>
  </si>
  <si>
    <t>VIISta 3000HP</t>
  </si>
  <si>
    <t>High Energy Implanter</t>
  </si>
  <si>
    <t>Inpection available upon request.</t>
  </si>
  <si>
    <t>103669</t>
  </si>
  <si>
    <t>Veeco</t>
  </si>
  <si>
    <t>9000M</t>
  </si>
  <si>
    <t xml:space="preserve">Atomic Force Microscope </t>
  </si>
  <si>
    <t>103665</t>
  </si>
  <si>
    <t>Dektak 3030</t>
  </si>
  <si>
    <t>ST Surface Texture Analysis System</t>
  </si>
  <si>
    <t>103373</t>
  </si>
  <si>
    <t>VEECO</t>
  </si>
  <si>
    <t>Dektak 8</t>
  </si>
  <si>
    <t>Programmable Surface Profiler Measuring System</t>
  </si>
  <si>
    <t>103670</t>
  </si>
  <si>
    <t>Dektak SXM</t>
  </si>
  <si>
    <t>w/ Robots and wafer chuck</t>
  </si>
  <si>
    <t>103182</t>
  </si>
  <si>
    <t>Dimension 3100</t>
  </si>
  <si>
    <t>Atomic Force Microscope</t>
  </si>
  <si>
    <t>DETAILS: Veeco Dimension 3100 Atomic Force Microscope (AFM) System
consisting of:
6"/150mm Vacuum Wafer Chuck - Stage with Enhanced Motorized Positioning and 
125x100mm inspectable area
Nanoscope 3D Controller - Quadrex extender - System Computer - 2 Flat Panel 
Monitors (brand new) - Digital Instruments Keyboard and Mouse/Trackball - 
TMC Micro-G Isolation Table - Light Tight Enclosure - System Software - CE 
Marked - Operations Manuals and Documentation Note: Quadrex Extender adds 
the capability to bias the chuck and the tip at the same time. This allows 
for Surface Potential, also called KPFM measurements, as well as phase, MFM 
and EFM scanning. Optional Application Modules can be added; SCM, TUNA, 
SSRM C-AFM. CONDITION: Excellent Condition Guaranteed. Fully Refurbished to 
Factory Specifications.
Note: Quadrex Extender adds the capability to bias the chuck and the tip at 
the same time.  This allows for Surface Potential, also called KPFM 
measurements, as well as phase, MFM and EFM scanning.  Optional Application 
Modules can be added; SCM, TUNA, SSRM C-AFM.
6 Month Warranty and Full Specifications Guarantee. 30 Day Right of Return.
Available As-Is and refurbished.</t>
  </si>
  <si>
    <t>103136</t>
  </si>
  <si>
    <t>Dimension Vx340</t>
  </si>
  <si>
    <t xml:space="preserve">Atomic Force Profiler (AFP)  </t>
  </si>
  <si>
    <r>
      <rPr>
        <sz val="8"/>
        <rFont val="Arial"/>
      </rPr>
      <t xml:space="preserve">Equipment configuration </t>
    </r>
    <r>
      <rPr>
        <sz val="8"/>
        <rFont val="Noto Sans CJK SC"/>
        <family val="2"/>
      </rPr>
      <t>：</t>
    </r>
    <r>
      <rPr>
        <sz val="8"/>
        <rFont val="Arial"/>
      </rPr>
      <t>ASYS S3 loadport*2 &amp; Inspection unit . Not in 
working condition.</t>
    </r>
  </si>
  <si>
    <t>103383</t>
  </si>
  <si>
    <t>Vero Electronics</t>
  </si>
  <si>
    <t>116-010069H</t>
  </si>
  <si>
    <t>Monovolt PK120 Power Supply, +5V 20A</t>
  </si>
  <si>
    <t>VIN 115/230 VAC
F IN 47-63 HZ,
I IN 2,5/1,35 A CE MARKED</t>
  </si>
  <si>
    <t>103382</t>
  </si>
  <si>
    <t>Vexta</t>
  </si>
  <si>
    <t>BLD1024H</t>
  </si>
  <si>
    <t>Brushless DC Motor Driver, DC24V</t>
  </si>
  <si>
    <t>-Removed from a working Applied Materials RTP Chamber
-Includes insulating bracket part number 0020-36782 P1
-See attached photos for details
-Thought to be in working condition</t>
  </si>
  <si>
    <t>72878</t>
  </si>
  <si>
    <t>Voetsch</t>
  </si>
  <si>
    <t>4033</t>
  </si>
  <si>
    <t xml:space="preserve"> 
Climate Chamber Voetsch VC 4033 (-40°C to + 180°C, Humidity: 10 to 98 % 
r.H. on +10°C bis +90°C,  Volume: 330 Litres, Compressor new)</t>
  </si>
  <si>
    <t>100711</t>
  </si>
  <si>
    <t>VT 4002</t>
  </si>
  <si>
    <t>Temperature Test Chamber</t>
  </si>
  <si>
    <t>72881</t>
  </si>
  <si>
    <t>VT6060</t>
  </si>
  <si>
    <t xml:space="preserve">Vacuum Chamber </t>
  </si>
  <si>
    <t xml:space="preserve"> 
Vacuum Chamber Heraeus VT 6060M (Volume: 53 Litre, up to +200°C)
 </t>
  </si>
  <si>
    <t>100712</t>
  </si>
  <si>
    <t>Weiss</t>
  </si>
  <si>
    <t>TS-130</t>
  </si>
  <si>
    <t>Temperature Shock Test Chamber</t>
  </si>
  <si>
    <t>Temperature Shock Chamber Weiss TS 130
2 Chamber System
Volume: 130 Liter
-80°C to +220°C
Temperature Area Hot Chamber: +60°C to +220°C
Temperature Cold Chamber: -80°C to -10°C
Vintage: 2012, very good condition, light use only
Manual in English included
Please check pictures below for more information</t>
  </si>
  <si>
    <t>103671</t>
  </si>
  <si>
    <t>WK-2500/60-S</t>
  </si>
  <si>
    <t>Climatic Environmental Test Chamber</t>
  </si>
  <si>
    <t>103137</t>
  </si>
  <si>
    <t>Wentworth</t>
  </si>
  <si>
    <t>pegasus s300</t>
  </si>
  <si>
    <t>Wentworth Prober Pegasus 300s with anti-vibration table Pegasus 300s 300s 
EFA - The Pegasus S300 semi-automatic wafer probers offer an economical 
probing platform for rapid testing of full and partial wafers up to 300 mm. 
- FEATURESFast probing up to 100 mm/secTTL, Ethernet (10BaseT), RS232 and 
IEEE 488 optionalEasy integration of cameras and other external test 
equipmentRemote and integral keyboard for easy controlActive wafer 
profiling using Pegasus™ probesSemi-automatic two-point wafer alignment to 
reduce set-up timeAdditional axes available for auxiliary control of 
probing accessoriesMotorized platform for setting upper and lower safety 
limits for probe cards</t>
  </si>
  <si>
    <t>103672</t>
  </si>
  <si>
    <t>WestBond</t>
  </si>
  <si>
    <t>4500</t>
  </si>
  <si>
    <t>Programmable Semi-Automatic Ultrasonic Wedge Wire Bonder</t>
  </si>
  <si>
    <t>103673</t>
  </si>
  <si>
    <t>7200AA</t>
  </si>
  <si>
    <t>Pick and Place Epoxy Die Bonder</t>
  </si>
  <si>
    <t>103674</t>
  </si>
  <si>
    <t>7316A</t>
  </si>
  <si>
    <t>Eutectic Mechanical Scrub Die Bonder</t>
  </si>
  <si>
    <t>103675</t>
  </si>
  <si>
    <t>7400A</t>
  </si>
  <si>
    <t xml:space="preserve">Ultrasonic Manual Wedge Ribbon Bonder </t>
  </si>
  <si>
    <t>103678</t>
  </si>
  <si>
    <t>7416A</t>
  </si>
  <si>
    <t>Thermocompression Wedge Wire Bonder</t>
  </si>
  <si>
    <t>103677</t>
  </si>
  <si>
    <t>103676</t>
  </si>
  <si>
    <t>103447</t>
  </si>
  <si>
    <t>Wonik IPS</t>
  </si>
  <si>
    <t>MAHA SP</t>
  </si>
  <si>
    <t>CVD System</t>
  </si>
  <si>
    <t>103446</t>
  </si>
  <si>
    <t>97107</t>
  </si>
  <si>
    <t>XYZTEC</t>
  </si>
  <si>
    <t>Condor 250-3</t>
  </si>
  <si>
    <t>Material testing Machine for Example bending Test</t>
  </si>
  <si>
    <t>Basic unit with 2 manipulators (right and left on the photo) with PC, 
mouse, keyboard, software, 2 pcs. TFT monitors Network ready various 
component holders (for example Bending Test), various tools and extensive 
accessories (it lacks the camera that was on the device, the software and 
the connecting cables are available) Buy either camera or a microscope, 
which most devices have.</t>
  </si>
  <si>
    <t>103470</t>
  </si>
  <si>
    <t>Yamaha</t>
  </si>
  <si>
    <t>YS24</t>
  </si>
  <si>
    <t>Chip Shooter</t>
  </si>
  <si>
    <t>97108</t>
  </si>
  <si>
    <t>Zeiss</t>
  </si>
  <si>
    <t>Axiotech 100 HD</t>
  </si>
  <si>
    <t>with HF, DF, DIC and Table with measurement X und Z from Semprex Objective: 
5x, 10x, 20x, 50x, 100xOculare: 10xIllumination up to 1.000x</t>
  </si>
  <si>
    <t>103725</t>
  </si>
  <si>
    <t>ZEISS</t>
  </si>
  <si>
    <t>Stemi 2000-C</t>
  </si>
  <si>
    <t>Microscope w/ Camera</t>
  </si>
  <si>
    <t>Specifications:
- with Zeiss AxioCam ICc1 color camera
- Zeiss cold light source CL 1500 ECO
- with 2-armed gooseneck 
- Ocular: W-PI 10x/23
- enlargement 50x
Please check the pictures below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</si>
</sst>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font>
      <sz val="10"/>
      <name val="Arial"/>
      <family val="2"/>
    </font>
    <font>
      <b/>
      <sz val="8"/>
      <name val="Arial"/>
    </font>
    <font>
      <sz val="8"/>
      <name val="Arial"/>
    </font>
    <font>
      <sz val="8"/>
      <name val="Noto Sans CJK SC"/>
      <family val="2"/>
    </font>
  </fonts>
  <fills count="4">
    <fill>
      <patternFill patternType="none"/>
    </fill>
    <fill>
      <patternFill patternType="gray125"/>
    </fill>
    <fill>
      <patternFill patternType="solid">
        <fgColor indexed="55"/>
        <bgColor indexed="23"/>
      </patternFill>
    </fill>
    <fill>
      <patternFill patternType="solid">
        <fgColor indexed="22"/>
        <bgColor indexed="31"/>
      </patternFill>
    </fill>
  </fills>
  <borders count="2">
    <border>
      <left/>
      <right/>
      <top/>
      <bottom/>
      <diagonal/>
    </border>
    <border>
      <left/>
      <right/>
      <top/>
      <bottom style="dashed">
        <color indexed="8"/>
      </bottom>
      <diagonal/>
    </border>
  </borders>
  <cellStyleXfs count="1">
    <xf numFmtId="0" fontId="0" fillId="0" borderId="0"/>
  </cellStyleXfs>
  <cellXfs count="8">
    <xf numFmtId="0" fontId="0" fillId="0" borderId="0" xfId="0"/>
    <xf numFmtId="49" fontId="1" fillId="2" borderId="1" xfId="0" applyNumberFormat="1" applyFont="1" applyFill="1" applyBorder="1"/>
    <xf numFmtId="49" fontId="2" fillId="3" borderId="0" xfId="0" applyNumberFormat="1" applyFont="1" applyFill="1" applyBorder="1"/>
    <xf numFmtId="164" fontId="2" fillId="3" borderId="0" xfId="0" applyNumberFormat="1" applyFont="1" applyFill="1" applyBorder="1"/>
    <xf numFmtId="49" fontId="2" fillId="3" borderId="0" xfId="0" applyNumberFormat="1" applyFont="1" applyFill="1" applyBorder="1" applyAlignment="1">
      <alignment wrapText="1"/>
    </xf>
    <xf numFmtId="49" fontId="2" fillId="0" borderId="0" xfId="0" applyNumberFormat="1" applyFont="1" applyFill="1" applyBorder="1"/>
    <xf numFmtId="164" fontId="2" fillId="0" borderId="0" xfId="0" applyNumberFormat="1" applyFont="1" applyFill="1" applyBorder="1"/>
    <xf numFmtId="49" fontId="2" fillId="0" borderId="0"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2"/>
  <sheetViews>
    <sheetView tabSelected="1" topLeftCell="B1" zoomScale="140" zoomScaleNormal="140" workbookViewId="0">
      <selection activeCell="C17" sqref="C17"/>
    </sheetView>
  </sheetViews>
  <sheetFormatPr defaultColWidth="11.54296875" defaultRowHeight="12.9" customHeight="1"/>
  <cols>
    <col min="2" max="2" width="7.453125" customWidth="1"/>
    <col min="3" max="3" width="18.6328125" customWidth="1"/>
    <col min="4" max="4" width="23.6328125" customWidth="1"/>
    <col min="5" max="5" width="31.90625" customWidth="1"/>
    <col min="6" max="6" width="4.7265625" customWidth="1"/>
    <col min="8" max="8" width="8.26953125" customWidth="1"/>
    <col min="9" max="9" width="8.54296875" customWidth="1"/>
    <col min="10" max="10" width="9.81640625" customWidth="1"/>
    <col min="11" max="11" width="69.453125" customWidth="1"/>
  </cols>
  <sheetData>
    <row r="1" spans="1:11" ht="12.9" customHeight="1">
      <c r="A1" s="1" t="s">
        <v>0</v>
      </c>
      <c r="B1" s="1" t="s">
        <v>1</v>
      </c>
      <c r="C1" s="1" t="s">
        <v>2</v>
      </c>
      <c r="D1" s="1" t="s">
        <v>3</v>
      </c>
      <c r="E1" s="1" t="s">
        <v>4</v>
      </c>
      <c r="F1" s="1" t="s">
        <v>5</v>
      </c>
      <c r="G1" s="1" t="s">
        <v>6</v>
      </c>
      <c r="H1" s="1" t="s">
        <v>7</v>
      </c>
      <c r="I1" s="1" t="s">
        <v>8</v>
      </c>
      <c r="J1" s="1" t="s">
        <v>9</v>
      </c>
      <c r="K1" s="1" t="s">
        <v>10</v>
      </c>
    </row>
    <row r="2" spans="1:11" ht="12.9" customHeight="1">
      <c r="A2" s="2" t="str">
        <f>HYPERLINK("https://www.fabsurplus.com/sdi_catalog/salesItemDetails.do?id=103440")</f>
        <v>https://www.fabsurplus.com/sdi_catalog/salesItemDetails.do?id=103440</v>
      </c>
      <c r="B2" s="2" t="s">
        <v>11</v>
      </c>
      <c r="C2" s="2" t="s">
        <v>12</v>
      </c>
      <c r="D2" s="2" t="s">
        <v>13</v>
      </c>
      <c r="E2" s="2" t="s">
        <v>14</v>
      </c>
      <c r="F2" s="2" t="s">
        <v>15</v>
      </c>
      <c r="G2" s="2" t="s">
        <v>16</v>
      </c>
      <c r="H2" s="2" t="s">
        <v>17</v>
      </c>
      <c r="I2" s="3">
        <v>38869</v>
      </c>
      <c r="J2" s="2" t="s">
        <v>18</v>
      </c>
      <c r="K2" s="4" t="s">
        <v>19</v>
      </c>
    </row>
    <row r="3" spans="1:11" ht="12.9" customHeight="1">
      <c r="A3" s="2" t="str">
        <f>HYPERLINK("https://www.fabsurplus.com/sdi_catalog/salesItemDetails.do?id=103459")</f>
        <v>https://www.fabsurplus.com/sdi_catalog/salesItemDetails.do?id=103459</v>
      </c>
      <c r="B3" s="2" t="s">
        <v>20</v>
      </c>
      <c r="C3" s="2" t="s">
        <v>21</v>
      </c>
      <c r="D3" s="2" t="s">
        <v>22</v>
      </c>
      <c r="E3" s="2" t="s">
        <v>14</v>
      </c>
      <c r="F3" s="2" t="s">
        <v>23</v>
      </c>
      <c r="G3" s="2" t="s">
        <v>24</v>
      </c>
      <c r="H3" s="2" t="s">
        <v>25</v>
      </c>
      <c r="I3" s="3">
        <v>34851</v>
      </c>
      <c r="J3" s="2" t="s">
        <v>18</v>
      </c>
      <c r="K3" s="4" t="s">
        <v>26</v>
      </c>
    </row>
    <row r="4" spans="1:11" ht="12.9" customHeight="1">
      <c r="A4" s="5" t="str">
        <f>HYPERLINK("https://www.fabsurplus.com/sdi_catalog/salesItemDetails.do?id=103680")</f>
        <v>https://www.fabsurplus.com/sdi_catalog/salesItemDetails.do?id=103680</v>
      </c>
      <c r="B4" s="5" t="s">
        <v>27</v>
      </c>
      <c r="C4" s="5" t="s">
        <v>28</v>
      </c>
      <c r="D4" s="5" t="s">
        <v>29</v>
      </c>
      <c r="E4" s="5" t="s">
        <v>30</v>
      </c>
      <c r="F4" s="5" t="s">
        <v>23</v>
      </c>
      <c r="G4" s="5" t="s">
        <v>31</v>
      </c>
      <c r="H4" s="5"/>
      <c r="I4" s="6">
        <v>38869</v>
      </c>
      <c r="J4" s="5" t="s">
        <v>18</v>
      </c>
      <c r="K4" s="5" t="s">
        <v>32</v>
      </c>
    </row>
    <row r="5" spans="1:11" ht="12.9" customHeight="1">
      <c r="A5" s="5" t="str">
        <f>HYPERLINK("https://www.fabsurplus.com/sdi_catalog/salesItemDetails.do?id=103679")</f>
        <v>https://www.fabsurplus.com/sdi_catalog/salesItemDetails.do?id=103679</v>
      </c>
      <c r="B5" s="5" t="s">
        <v>33</v>
      </c>
      <c r="C5" s="5" t="s">
        <v>28</v>
      </c>
      <c r="D5" s="5" t="s">
        <v>29</v>
      </c>
      <c r="E5" s="5" t="s">
        <v>30</v>
      </c>
      <c r="F5" s="5" t="s">
        <v>23</v>
      </c>
      <c r="G5" s="5" t="s">
        <v>31</v>
      </c>
      <c r="H5" s="5"/>
      <c r="I5" s="6">
        <v>38139</v>
      </c>
      <c r="J5" s="5" t="s">
        <v>18</v>
      </c>
      <c r="K5" s="5" t="s">
        <v>32</v>
      </c>
    </row>
    <row r="6" spans="1:11" ht="12.9" customHeight="1">
      <c r="A6" s="2" t="str">
        <f>HYPERLINK("https://www.fabsurplus.com/sdi_catalog/salesItemDetails.do?id=103453")</f>
        <v>https://www.fabsurplus.com/sdi_catalog/salesItemDetails.do?id=103453</v>
      </c>
      <c r="B6" s="2" t="s">
        <v>34</v>
      </c>
      <c r="C6" s="2" t="s">
        <v>28</v>
      </c>
      <c r="D6" s="2" t="s">
        <v>35</v>
      </c>
      <c r="E6" s="2" t="s">
        <v>36</v>
      </c>
      <c r="F6" s="2" t="s">
        <v>23</v>
      </c>
      <c r="G6" s="2" t="s">
        <v>37</v>
      </c>
      <c r="H6" s="2" t="s">
        <v>25</v>
      </c>
      <c r="I6" s="3"/>
      <c r="J6" s="2" t="s">
        <v>38</v>
      </c>
      <c r="K6" s="2" t="s">
        <v>39</v>
      </c>
    </row>
    <row r="7" spans="1:11" ht="12.9" customHeight="1">
      <c r="A7" s="5" t="str">
        <f>HYPERLINK("https://www.fabsurplus.com/sdi_catalog/salesItemDetails.do?id=103379")</f>
        <v>https://www.fabsurplus.com/sdi_catalog/salesItemDetails.do?id=103379</v>
      </c>
      <c r="B7" s="5" t="s">
        <v>40</v>
      </c>
      <c r="C7" s="5" t="s">
        <v>28</v>
      </c>
      <c r="D7" s="5" t="s">
        <v>41</v>
      </c>
      <c r="E7" s="5" t="s">
        <v>42</v>
      </c>
      <c r="F7" s="5" t="s">
        <v>43</v>
      </c>
      <c r="G7" s="5" t="s">
        <v>16</v>
      </c>
      <c r="H7" s="5" t="s">
        <v>17</v>
      </c>
      <c r="I7" s="6"/>
      <c r="J7" s="5" t="s">
        <v>18</v>
      </c>
      <c r="K7" s="7" t="s">
        <v>44</v>
      </c>
    </row>
    <row r="8" spans="1:11" ht="12.9" customHeight="1">
      <c r="A8" s="5" t="str">
        <f>HYPERLINK("https://www.fabsurplus.com/sdi_catalog/salesItemDetails.do?id=103380")</f>
        <v>https://www.fabsurplus.com/sdi_catalog/salesItemDetails.do?id=103380</v>
      </c>
      <c r="B8" s="5" t="s">
        <v>45</v>
      </c>
      <c r="C8" s="5" t="s">
        <v>46</v>
      </c>
      <c r="D8" s="5" t="s">
        <v>47</v>
      </c>
      <c r="E8" s="5" t="s">
        <v>42</v>
      </c>
      <c r="F8" s="5" t="s">
        <v>48</v>
      </c>
      <c r="G8" s="5" t="s">
        <v>16</v>
      </c>
      <c r="H8" s="5"/>
      <c r="I8" s="6"/>
      <c r="J8" s="5" t="s">
        <v>18</v>
      </c>
      <c r="K8" s="5" t="s">
        <v>49</v>
      </c>
    </row>
    <row r="9" spans="1:11" ht="12.9" customHeight="1">
      <c r="A9" s="5" t="str">
        <f>HYPERLINK("https://www.fabsurplus.com/sdi_catalog/salesItemDetails.do?id=103390")</f>
        <v>https://www.fabsurplus.com/sdi_catalog/salesItemDetails.do?id=103390</v>
      </c>
      <c r="B9" s="5" t="s">
        <v>50</v>
      </c>
      <c r="C9" s="5" t="s">
        <v>51</v>
      </c>
      <c r="D9" s="5" t="s">
        <v>52</v>
      </c>
      <c r="E9" s="5" t="s">
        <v>53</v>
      </c>
      <c r="F9" s="5" t="s">
        <v>23</v>
      </c>
      <c r="G9" s="5" t="s">
        <v>54</v>
      </c>
      <c r="H9" s="5"/>
      <c r="I9" s="6"/>
      <c r="J9" s="5"/>
      <c r="K9" s="5"/>
    </row>
    <row r="10" spans="1:11" ht="12.9" customHeight="1">
      <c r="A10" s="5" t="str">
        <f>HYPERLINK("https://www.fabsurplus.com/sdi_catalog/salesItemDetails.do?id=103225")</f>
        <v>https://www.fabsurplus.com/sdi_catalog/salesItemDetails.do?id=103225</v>
      </c>
      <c r="B10" s="5" t="s">
        <v>55</v>
      </c>
      <c r="C10" s="5" t="s">
        <v>56</v>
      </c>
      <c r="D10" s="5" t="s">
        <v>57</v>
      </c>
      <c r="E10" s="5" t="s">
        <v>58</v>
      </c>
      <c r="F10" s="5" t="s">
        <v>23</v>
      </c>
      <c r="G10" s="5" t="s">
        <v>16</v>
      </c>
      <c r="H10" s="5" t="s">
        <v>25</v>
      </c>
      <c r="I10" s="6"/>
      <c r="J10" s="5" t="s">
        <v>38</v>
      </c>
      <c r="K10" s="7" t="s">
        <v>59</v>
      </c>
    </row>
    <row r="11" spans="1:11" ht="12.9" customHeight="1">
      <c r="A11" s="2" t="str">
        <f>HYPERLINK("https://www.fabsurplus.com/sdi_catalog/salesItemDetails.do?id=103710")</f>
        <v>https://www.fabsurplus.com/sdi_catalog/salesItemDetails.do?id=103710</v>
      </c>
      <c r="B11" s="2" t="s">
        <v>60</v>
      </c>
      <c r="C11" s="2" t="s">
        <v>61</v>
      </c>
      <c r="D11" s="2" t="s">
        <v>62</v>
      </c>
      <c r="E11" s="2" t="s">
        <v>63</v>
      </c>
      <c r="F11" s="2" t="s">
        <v>23</v>
      </c>
      <c r="G11" s="2" t="s">
        <v>64</v>
      </c>
      <c r="H11" s="2"/>
      <c r="I11" s="3">
        <v>37043</v>
      </c>
      <c r="J11" s="2" t="s">
        <v>18</v>
      </c>
      <c r="K11" s="2" t="s">
        <v>65</v>
      </c>
    </row>
    <row r="12" spans="1:11" ht="12.9" customHeight="1">
      <c r="A12" s="5" t="str">
        <f>HYPERLINK("https://www.fabsurplus.com/sdi_catalog/salesItemDetails.do?id=103714")</f>
        <v>https://www.fabsurplus.com/sdi_catalog/salesItemDetails.do?id=103714</v>
      </c>
      <c r="B12" s="5" t="s">
        <v>66</v>
      </c>
      <c r="C12" s="5" t="s">
        <v>61</v>
      </c>
      <c r="D12" s="5" t="s">
        <v>67</v>
      </c>
      <c r="E12" s="5" t="s">
        <v>63</v>
      </c>
      <c r="F12" s="5" t="s">
        <v>23</v>
      </c>
      <c r="G12" s="5" t="s">
        <v>64</v>
      </c>
      <c r="H12" s="5"/>
      <c r="I12" s="6">
        <v>37773</v>
      </c>
      <c r="J12" s="5" t="s">
        <v>18</v>
      </c>
      <c r="K12" s="5" t="s">
        <v>65</v>
      </c>
    </row>
    <row r="13" spans="1:11" ht="12.9" customHeight="1">
      <c r="A13" s="5" t="str">
        <f>HYPERLINK("https://www.fabsurplus.com/sdi_catalog/salesItemDetails.do?id=103713")</f>
        <v>https://www.fabsurplus.com/sdi_catalog/salesItemDetails.do?id=103713</v>
      </c>
      <c r="B13" s="5" t="s">
        <v>68</v>
      </c>
      <c r="C13" s="5" t="s">
        <v>61</v>
      </c>
      <c r="D13" s="5" t="s">
        <v>67</v>
      </c>
      <c r="E13" s="5" t="s">
        <v>63</v>
      </c>
      <c r="F13" s="5" t="s">
        <v>23</v>
      </c>
      <c r="G13" s="5" t="s">
        <v>64</v>
      </c>
      <c r="H13" s="5"/>
      <c r="I13" s="6">
        <v>37773</v>
      </c>
      <c r="J13" s="5" t="s">
        <v>18</v>
      </c>
      <c r="K13" s="5" t="s">
        <v>65</v>
      </c>
    </row>
    <row r="14" spans="1:11" ht="12.9" customHeight="1">
      <c r="A14" s="2" t="str">
        <f>HYPERLINK("https://www.fabsurplus.com/sdi_catalog/salesItemDetails.do?id=103712")</f>
        <v>https://www.fabsurplus.com/sdi_catalog/salesItemDetails.do?id=103712</v>
      </c>
      <c r="B14" s="2" t="s">
        <v>69</v>
      </c>
      <c r="C14" s="2" t="s">
        <v>61</v>
      </c>
      <c r="D14" s="2" t="s">
        <v>67</v>
      </c>
      <c r="E14" s="2" t="s">
        <v>63</v>
      </c>
      <c r="F14" s="2" t="s">
        <v>23</v>
      </c>
      <c r="G14" s="2" t="s">
        <v>64</v>
      </c>
      <c r="H14" s="2"/>
      <c r="I14" s="3">
        <v>36678</v>
      </c>
      <c r="J14" s="2" t="s">
        <v>18</v>
      </c>
      <c r="K14" s="2" t="s">
        <v>65</v>
      </c>
    </row>
    <row r="15" spans="1:11" ht="12.9" customHeight="1">
      <c r="A15" s="5" t="str">
        <f>HYPERLINK("https://www.fabsurplus.com/sdi_catalog/salesItemDetails.do?id=103711")</f>
        <v>https://www.fabsurplus.com/sdi_catalog/salesItemDetails.do?id=103711</v>
      </c>
      <c r="B15" s="5" t="s">
        <v>70</v>
      </c>
      <c r="C15" s="5" t="s">
        <v>61</v>
      </c>
      <c r="D15" s="5" t="s">
        <v>71</v>
      </c>
      <c r="E15" s="5" t="s">
        <v>63</v>
      </c>
      <c r="F15" s="5" t="s">
        <v>72</v>
      </c>
      <c r="G15" s="5" t="s">
        <v>64</v>
      </c>
      <c r="H15" s="5"/>
      <c r="I15" s="6">
        <v>37773</v>
      </c>
      <c r="J15" s="5" t="s">
        <v>18</v>
      </c>
      <c r="K15" s="5" t="s">
        <v>65</v>
      </c>
    </row>
    <row r="16" spans="1:11" ht="12.9" customHeight="1">
      <c r="A16" s="2" t="str">
        <f>HYPERLINK("https://www.fabsurplus.com/sdi_catalog/salesItemDetails.do?id=103681")</f>
        <v>https://www.fabsurplus.com/sdi_catalog/salesItemDetails.do?id=103681</v>
      </c>
      <c r="B16" s="2" t="s">
        <v>73</v>
      </c>
      <c r="C16" s="2" t="s">
        <v>74</v>
      </c>
      <c r="D16" s="2" t="s">
        <v>75</v>
      </c>
      <c r="E16" s="2" t="s">
        <v>63</v>
      </c>
      <c r="F16" s="2" t="s">
        <v>23</v>
      </c>
      <c r="G16" s="2" t="s">
        <v>76</v>
      </c>
      <c r="H16" s="2"/>
      <c r="I16" s="2">
        <v>37043</v>
      </c>
      <c r="J16" s="2" t="s">
        <v>18</v>
      </c>
      <c r="K16" s="2" t="s">
        <v>32</v>
      </c>
    </row>
    <row r="17" spans="1:11" ht="12.9" customHeight="1">
      <c r="A17" s="5" t="str">
        <f>HYPERLINK("https://www.fabsurplus.com/sdi_catalog/salesItemDetails.do?id=103391")</f>
        <v>https://www.fabsurplus.com/sdi_catalog/salesItemDetails.do?id=103391</v>
      </c>
      <c r="B17" s="5" t="s">
        <v>77</v>
      </c>
      <c r="C17" s="5" t="s">
        <v>78</v>
      </c>
      <c r="D17" s="5" t="s">
        <v>79</v>
      </c>
      <c r="E17" s="5" t="s">
        <v>80</v>
      </c>
      <c r="F17" s="5" t="s">
        <v>23</v>
      </c>
      <c r="G17" s="5" t="s">
        <v>54</v>
      </c>
      <c r="H17" s="5"/>
      <c r="I17" s="6"/>
      <c r="J17" s="5"/>
      <c r="K17" s="5" t="s">
        <v>81</v>
      </c>
    </row>
    <row r="18" spans="1:11" ht="12.9" customHeight="1">
      <c r="A18" s="2" t="str">
        <f>HYPERLINK("https://www.fabsurplus.com/sdi_catalog/salesItemDetails.do?id=103392")</f>
        <v>https://www.fabsurplus.com/sdi_catalog/salesItemDetails.do?id=103392</v>
      </c>
      <c r="B18" s="2" t="s">
        <v>82</v>
      </c>
      <c r="C18" s="2" t="s">
        <v>78</v>
      </c>
      <c r="D18" s="2" t="s">
        <v>83</v>
      </c>
      <c r="E18" s="2" t="s">
        <v>84</v>
      </c>
      <c r="F18" s="2" t="s">
        <v>43</v>
      </c>
      <c r="G18" s="2" t="s">
        <v>54</v>
      </c>
      <c r="H18" s="2"/>
      <c r="I18" s="3"/>
      <c r="J18" s="2"/>
      <c r="K18" s="2"/>
    </row>
    <row r="19" spans="1:11" ht="12.9" customHeight="1">
      <c r="A19" s="2" t="str">
        <f>HYPERLINK("https://www.fabsurplus.com/sdi_catalog/salesItemDetails.do?id=103393")</f>
        <v>https://www.fabsurplus.com/sdi_catalog/salesItemDetails.do?id=103393</v>
      </c>
      <c r="B19" s="2" t="s">
        <v>85</v>
      </c>
      <c r="C19" s="2" t="s">
        <v>78</v>
      </c>
      <c r="D19" s="2" t="s">
        <v>86</v>
      </c>
      <c r="E19" s="2" t="s">
        <v>84</v>
      </c>
      <c r="F19" s="2" t="s">
        <v>23</v>
      </c>
      <c r="G19" s="2" t="s">
        <v>54</v>
      </c>
      <c r="H19" s="2"/>
      <c r="I19" s="3"/>
      <c r="J19" s="2"/>
      <c r="K19" s="2" t="s">
        <v>87</v>
      </c>
    </row>
    <row r="20" spans="1:11" ht="12.9" customHeight="1">
      <c r="A20" s="2" t="str">
        <f>HYPERLINK("https://www.fabsurplus.com/sdi_catalog/salesItemDetails.do?id=103394")</f>
        <v>https://www.fabsurplus.com/sdi_catalog/salesItemDetails.do?id=103394</v>
      </c>
      <c r="B20" s="2" t="s">
        <v>88</v>
      </c>
      <c r="C20" s="2" t="s">
        <v>78</v>
      </c>
      <c r="D20" s="2" t="s">
        <v>89</v>
      </c>
      <c r="E20" s="2" t="s">
        <v>84</v>
      </c>
      <c r="F20" s="2" t="s">
        <v>23</v>
      </c>
      <c r="G20" s="2" t="s">
        <v>54</v>
      </c>
      <c r="H20" s="2"/>
      <c r="I20" s="3"/>
      <c r="J20" s="2"/>
      <c r="K20" s="2" t="s">
        <v>90</v>
      </c>
    </row>
    <row r="21" spans="1:11" ht="12.9" customHeight="1">
      <c r="A21" s="5" t="str">
        <f>HYPERLINK("https://www.fabsurplus.com/sdi_catalog/salesItemDetails.do?id=103395")</f>
        <v>https://www.fabsurplus.com/sdi_catalog/salesItemDetails.do?id=103395</v>
      </c>
      <c r="B21" s="5" t="s">
        <v>91</v>
      </c>
      <c r="C21" s="5" t="s">
        <v>78</v>
      </c>
      <c r="D21" s="5" t="s">
        <v>92</v>
      </c>
      <c r="E21" s="5" t="s">
        <v>84</v>
      </c>
      <c r="F21" s="5" t="s">
        <v>43</v>
      </c>
      <c r="G21" s="5" t="s">
        <v>54</v>
      </c>
      <c r="H21" s="5"/>
      <c r="I21" s="6"/>
      <c r="J21" s="5"/>
      <c r="K21" s="5"/>
    </row>
    <row r="22" spans="1:11" ht="12.9" customHeight="1">
      <c r="A22" s="2" t="str">
        <f>HYPERLINK("https://www.fabsurplus.com/sdi_catalog/salesItemDetails.do?id=103428")</f>
        <v>https://www.fabsurplus.com/sdi_catalog/salesItemDetails.do?id=103428</v>
      </c>
      <c r="B22" s="2" t="s">
        <v>93</v>
      </c>
      <c r="C22" s="2" t="s">
        <v>78</v>
      </c>
      <c r="D22" s="2" t="s">
        <v>94</v>
      </c>
      <c r="E22" s="2" t="s">
        <v>95</v>
      </c>
      <c r="F22" s="2" t="s">
        <v>23</v>
      </c>
      <c r="G22" s="2" t="s">
        <v>54</v>
      </c>
      <c r="H22" s="2" t="s">
        <v>96</v>
      </c>
      <c r="I22" s="3"/>
      <c r="J22" s="2" t="s">
        <v>97</v>
      </c>
      <c r="K22" s="4" t="s">
        <v>98</v>
      </c>
    </row>
    <row r="23" spans="1:11" ht="12.9" customHeight="1">
      <c r="A23" s="5" t="str">
        <f>HYPERLINK("https://www.fabsurplus.com/sdi_catalog/salesItemDetails.do?id=103396")</f>
        <v>https://www.fabsurplus.com/sdi_catalog/salesItemDetails.do?id=103396</v>
      </c>
      <c r="B23" s="5" t="s">
        <v>99</v>
      </c>
      <c r="C23" s="5" t="s">
        <v>78</v>
      </c>
      <c r="D23" s="5" t="s">
        <v>100</v>
      </c>
      <c r="E23" s="5" t="s">
        <v>84</v>
      </c>
      <c r="F23" s="5" t="s">
        <v>23</v>
      </c>
      <c r="G23" s="5" t="s">
        <v>54</v>
      </c>
      <c r="H23" s="5"/>
      <c r="I23" s="6"/>
      <c r="J23" s="5"/>
      <c r="K23" s="5"/>
    </row>
    <row r="24" spans="1:11" ht="12.9" customHeight="1">
      <c r="A24" s="2" t="str">
        <f>HYPERLINK("https://www.fabsurplus.com/sdi_catalog/salesItemDetails.do?id=103397")</f>
        <v>https://www.fabsurplus.com/sdi_catalog/salesItemDetails.do?id=103397</v>
      </c>
      <c r="B24" s="2" t="s">
        <v>101</v>
      </c>
      <c r="C24" s="2" t="s">
        <v>78</v>
      </c>
      <c r="D24" s="2" t="s">
        <v>102</v>
      </c>
      <c r="E24" s="2" t="s">
        <v>84</v>
      </c>
      <c r="F24" s="2" t="s">
        <v>23</v>
      </c>
      <c r="G24" s="2" t="s">
        <v>54</v>
      </c>
      <c r="H24" s="2"/>
      <c r="I24" s="3"/>
      <c r="J24" s="2"/>
      <c r="K24" s="2"/>
    </row>
    <row r="25" spans="1:11" ht="12.9" customHeight="1">
      <c r="A25" s="5" t="str">
        <f>HYPERLINK("https://www.fabsurplus.com/sdi_catalog/salesItemDetails.do?id=103463")</f>
        <v>https://www.fabsurplus.com/sdi_catalog/salesItemDetails.do?id=103463</v>
      </c>
      <c r="B25" s="5" t="s">
        <v>103</v>
      </c>
      <c r="C25" s="5" t="s">
        <v>104</v>
      </c>
      <c r="D25" s="5" t="s">
        <v>105</v>
      </c>
      <c r="E25" s="5" t="s">
        <v>106</v>
      </c>
      <c r="F25" s="5" t="s">
        <v>23</v>
      </c>
      <c r="G25" s="5"/>
      <c r="H25" s="5" t="s">
        <v>25</v>
      </c>
      <c r="I25" s="6">
        <v>42370</v>
      </c>
      <c r="J25" s="5" t="s">
        <v>18</v>
      </c>
      <c r="K25" s="5"/>
    </row>
    <row r="26" spans="1:11" ht="12.9" customHeight="1">
      <c r="A26" s="5" t="str">
        <f>HYPERLINK("https://www.fabsurplus.com/sdi_catalog/salesItemDetails.do?id=103636")</f>
        <v>https://www.fabsurplus.com/sdi_catalog/salesItemDetails.do?id=103636</v>
      </c>
      <c r="B26" s="5" t="s">
        <v>107</v>
      </c>
      <c r="C26" s="5" t="s">
        <v>108</v>
      </c>
      <c r="D26" s="5" t="s">
        <v>109</v>
      </c>
      <c r="E26" s="5" t="s">
        <v>110</v>
      </c>
      <c r="F26" s="5" t="s">
        <v>23</v>
      </c>
      <c r="G26" s="5"/>
      <c r="H26" s="5"/>
      <c r="I26" s="6"/>
      <c r="J26" s="5" t="s">
        <v>18</v>
      </c>
      <c r="K26" s="5"/>
    </row>
    <row r="27" spans="1:11" ht="12.9" customHeight="1">
      <c r="A27" s="2" t="str">
        <f>HYPERLINK("https://www.fabsurplus.com/sdi_catalog/salesItemDetails.do?id=100699")</f>
        <v>https://www.fabsurplus.com/sdi_catalog/salesItemDetails.do?id=100699</v>
      </c>
      <c r="B27" s="2" t="s">
        <v>111</v>
      </c>
      <c r="C27" s="2" t="s">
        <v>112</v>
      </c>
      <c r="D27" s="2" t="s">
        <v>113</v>
      </c>
      <c r="E27" s="2" t="s">
        <v>114</v>
      </c>
      <c r="F27" s="2" t="s">
        <v>23</v>
      </c>
      <c r="G27" s="2" t="s">
        <v>115</v>
      </c>
      <c r="H27" s="2" t="s">
        <v>17</v>
      </c>
      <c r="I27" s="3">
        <v>35309</v>
      </c>
      <c r="J27" s="2" t="s">
        <v>18</v>
      </c>
      <c r="K27" s="2" t="s">
        <v>116</v>
      </c>
    </row>
    <row r="28" spans="1:11" ht="12.9" customHeight="1">
      <c r="A28" s="5" t="str">
        <f>HYPERLINK("https://www.fabsurplus.com/sdi_catalog/salesItemDetails.do?id=100700")</f>
        <v>https://www.fabsurplus.com/sdi_catalog/salesItemDetails.do?id=100700</v>
      </c>
      <c r="B28" s="5" t="s">
        <v>117</v>
      </c>
      <c r="C28" s="5" t="s">
        <v>112</v>
      </c>
      <c r="D28" s="5" t="s">
        <v>118</v>
      </c>
      <c r="E28" s="5" t="s">
        <v>119</v>
      </c>
      <c r="F28" s="5" t="s">
        <v>23</v>
      </c>
      <c r="G28" s="5" t="s">
        <v>115</v>
      </c>
      <c r="H28" s="5" t="s">
        <v>17</v>
      </c>
      <c r="I28" s="6">
        <v>37773</v>
      </c>
      <c r="J28" s="5" t="s">
        <v>18</v>
      </c>
      <c r="K28" s="5" t="s">
        <v>116</v>
      </c>
    </row>
    <row r="29" spans="1:11" ht="12.9" customHeight="1">
      <c r="A29" s="5" t="str">
        <f>HYPERLINK("https://www.fabsurplus.com/sdi_catalog/salesItemDetails.do?id=103637")</f>
        <v>https://www.fabsurplus.com/sdi_catalog/salesItemDetails.do?id=103637</v>
      </c>
      <c r="B29" s="5" t="s">
        <v>120</v>
      </c>
      <c r="C29" s="5" t="s">
        <v>121</v>
      </c>
      <c r="D29" s="5" t="s">
        <v>122</v>
      </c>
      <c r="E29" s="5" t="s">
        <v>123</v>
      </c>
      <c r="F29" s="5" t="s">
        <v>23</v>
      </c>
      <c r="G29" s="5"/>
      <c r="H29" s="5"/>
      <c r="I29" s="6"/>
      <c r="J29" s="5" t="s">
        <v>18</v>
      </c>
      <c r="K29" s="5" t="s">
        <v>124</v>
      </c>
    </row>
    <row r="30" spans="1:11" ht="12.9" customHeight="1">
      <c r="A30" s="2" t="str">
        <f>HYPERLINK("https://www.fabsurplus.com/sdi_catalog/salesItemDetails.do?id=103398")</f>
        <v>https://www.fabsurplus.com/sdi_catalog/salesItemDetails.do?id=103398</v>
      </c>
      <c r="B30" s="2" t="s">
        <v>125</v>
      </c>
      <c r="C30" s="2" t="s">
        <v>126</v>
      </c>
      <c r="D30" s="2" t="s">
        <v>127</v>
      </c>
      <c r="E30" s="2" t="s">
        <v>128</v>
      </c>
      <c r="F30" s="2" t="s">
        <v>23</v>
      </c>
      <c r="G30" s="2" t="s">
        <v>54</v>
      </c>
      <c r="H30" s="2"/>
      <c r="I30" s="3"/>
      <c r="J30" s="2"/>
      <c r="K30" s="2"/>
    </row>
    <row r="31" spans="1:11" ht="12.9" customHeight="1">
      <c r="A31" s="2" t="str">
        <f>HYPERLINK("https://www.fabsurplus.com/sdi_catalog/salesItemDetails.do?id=103399")</f>
        <v>https://www.fabsurplus.com/sdi_catalog/salesItemDetails.do?id=103399</v>
      </c>
      <c r="B31" s="2" t="s">
        <v>129</v>
      </c>
      <c r="C31" s="2" t="s">
        <v>126</v>
      </c>
      <c r="D31" s="2" t="s">
        <v>130</v>
      </c>
      <c r="E31" s="2" t="s">
        <v>128</v>
      </c>
      <c r="F31" s="2" t="s">
        <v>23</v>
      </c>
      <c r="G31" s="2" t="s">
        <v>54</v>
      </c>
      <c r="H31" s="2"/>
      <c r="I31" s="3"/>
      <c r="J31" s="2"/>
      <c r="K31" s="2"/>
    </row>
    <row r="32" spans="1:11" ht="12.9" customHeight="1">
      <c r="A32" s="2" t="str">
        <f>HYPERLINK("https://www.fabsurplus.com/sdi_catalog/salesItemDetails.do?id=103400")</f>
        <v>https://www.fabsurplus.com/sdi_catalog/salesItemDetails.do?id=103400</v>
      </c>
      <c r="B32" s="2" t="s">
        <v>131</v>
      </c>
      <c r="C32" s="2" t="s">
        <v>126</v>
      </c>
      <c r="D32" s="2" t="s">
        <v>132</v>
      </c>
      <c r="E32" s="2" t="s">
        <v>128</v>
      </c>
      <c r="F32" s="2" t="s">
        <v>23</v>
      </c>
      <c r="G32" s="2" t="s">
        <v>54</v>
      </c>
      <c r="H32" s="2"/>
      <c r="I32" s="3"/>
      <c r="J32" s="2"/>
      <c r="K32" s="2" t="s">
        <v>133</v>
      </c>
    </row>
    <row r="33" spans="1:11" ht="12.9" customHeight="1">
      <c r="A33" s="2" t="str">
        <f>HYPERLINK("https://www.fabsurplus.com/sdi_catalog/salesItemDetails.do?id=103370")</f>
        <v>https://www.fabsurplus.com/sdi_catalog/salesItemDetails.do?id=103370</v>
      </c>
      <c r="B33" s="2" t="s">
        <v>134</v>
      </c>
      <c r="C33" s="2" t="s">
        <v>126</v>
      </c>
      <c r="D33" s="2" t="s">
        <v>135</v>
      </c>
      <c r="E33" s="2" t="s">
        <v>136</v>
      </c>
      <c r="F33" s="2" t="s">
        <v>23</v>
      </c>
      <c r="G33" s="2" t="s">
        <v>54</v>
      </c>
      <c r="H33" s="2" t="s">
        <v>96</v>
      </c>
      <c r="I33" s="3"/>
      <c r="J33" s="2" t="s">
        <v>18</v>
      </c>
      <c r="K33" s="4" t="s">
        <v>137</v>
      </c>
    </row>
    <row r="34" spans="1:11" ht="12.9" customHeight="1">
      <c r="A34" s="2" t="str">
        <f>HYPERLINK("https://www.fabsurplus.com/sdi_catalog/salesItemDetails.do?id=103445")</f>
        <v>https://www.fabsurplus.com/sdi_catalog/salesItemDetails.do?id=103445</v>
      </c>
      <c r="B34" s="2" t="s">
        <v>138</v>
      </c>
      <c r="C34" s="2" t="s">
        <v>126</v>
      </c>
      <c r="D34" s="2" t="s">
        <v>139</v>
      </c>
      <c r="E34" s="2" t="s">
        <v>140</v>
      </c>
      <c r="F34" s="2" t="s">
        <v>23</v>
      </c>
      <c r="G34" s="2" t="s">
        <v>16</v>
      </c>
      <c r="H34" s="2"/>
      <c r="I34" s="3"/>
      <c r="J34" s="2" t="s">
        <v>18</v>
      </c>
      <c r="K34" s="2"/>
    </row>
    <row r="35" spans="1:11" ht="12.9" customHeight="1">
      <c r="A35" s="5" t="str">
        <f>HYPERLINK("https://www.fabsurplus.com/sdi_catalog/salesItemDetails.do?id=103473")</f>
        <v>https://www.fabsurplus.com/sdi_catalog/salesItemDetails.do?id=103473</v>
      </c>
      <c r="B35" s="5" t="s">
        <v>141</v>
      </c>
      <c r="C35" s="5" t="s">
        <v>126</v>
      </c>
      <c r="D35" s="5" t="s">
        <v>142</v>
      </c>
      <c r="E35" s="5" t="s">
        <v>143</v>
      </c>
      <c r="F35" s="5" t="s">
        <v>23</v>
      </c>
      <c r="G35" s="5" t="s">
        <v>16</v>
      </c>
      <c r="H35" s="5"/>
      <c r="I35" s="6">
        <v>39234</v>
      </c>
      <c r="J35" s="5" t="s">
        <v>18</v>
      </c>
      <c r="K35" s="7" t="s">
        <v>144</v>
      </c>
    </row>
    <row r="36" spans="1:11" ht="12.9" customHeight="1">
      <c r="A36" s="2" t="str">
        <f>HYPERLINK("https://www.fabsurplus.com/sdi_catalog/salesItemDetails.do?id=103478")</f>
        <v>https://www.fabsurplus.com/sdi_catalog/salesItemDetails.do?id=103478</v>
      </c>
      <c r="B36" s="2" t="s">
        <v>145</v>
      </c>
      <c r="C36" s="2" t="s">
        <v>126</v>
      </c>
      <c r="D36" s="2" t="s">
        <v>146</v>
      </c>
      <c r="E36" s="2" t="s">
        <v>147</v>
      </c>
      <c r="F36" s="2" t="s">
        <v>23</v>
      </c>
      <c r="G36" s="2" t="s">
        <v>16</v>
      </c>
      <c r="H36" s="2"/>
      <c r="I36" s="3"/>
      <c r="J36" s="2" t="s">
        <v>18</v>
      </c>
      <c r="K36" s="4" t="s">
        <v>144</v>
      </c>
    </row>
    <row r="37" spans="1:11" ht="12.9" customHeight="1">
      <c r="A37" s="5" t="str">
        <f>HYPERLINK("https://www.fabsurplus.com/sdi_catalog/salesItemDetails.do?id=103477")</f>
        <v>https://www.fabsurplus.com/sdi_catalog/salesItemDetails.do?id=103477</v>
      </c>
      <c r="B37" s="5" t="s">
        <v>148</v>
      </c>
      <c r="C37" s="5" t="s">
        <v>126</v>
      </c>
      <c r="D37" s="5" t="s">
        <v>146</v>
      </c>
      <c r="E37" s="5" t="s">
        <v>147</v>
      </c>
      <c r="F37" s="5" t="s">
        <v>23</v>
      </c>
      <c r="G37" s="5" t="s">
        <v>16</v>
      </c>
      <c r="H37" s="5"/>
      <c r="I37" s="6"/>
      <c r="J37" s="5" t="s">
        <v>18</v>
      </c>
      <c r="K37" s="7" t="s">
        <v>144</v>
      </c>
    </row>
    <row r="38" spans="1:11" ht="12.9" customHeight="1">
      <c r="A38" s="2" t="str">
        <f>HYPERLINK("https://www.fabsurplus.com/sdi_catalog/salesItemDetails.do?id=103476")</f>
        <v>https://www.fabsurplus.com/sdi_catalog/salesItemDetails.do?id=103476</v>
      </c>
      <c r="B38" s="2" t="s">
        <v>149</v>
      </c>
      <c r="C38" s="2" t="s">
        <v>126</v>
      </c>
      <c r="D38" s="2" t="s">
        <v>146</v>
      </c>
      <c r="E38" s="2" t="s">
        <v>147</v>
      </c>
      <c r="F38" s="2" t="s">
        <v>23</v>
      </c>
      <c r="G38" s="2" t="s">
        <v>16</v>
      </c>
      <c r="H38" s="2"/>
      <c r="I38" s="3">
        <v>40330</v>
      </c>
      <c r="J38" s="2" t="s">
        <v>18</v>
      </c>
      <c r="K38" s="4" t="s">
        <v>144</v>
      </c>
    </row>
    <row r="39" spans="1:11" ht="12.9" customHeight="1">
      <c r="A39" s="2" t="str">
        <f>HYPERLINK("https://www.fabsurplus.com/sdi_catalog/salesItemDetails.do?id=103475")</f>
        <v>https://www.fabsurplus.com/sdi_catalog/salesItemDetails.do?id=103475</v>
      </c>
      <c r="B39" s="2" t="s">
        <v>150</v>
      </c>
      <c r="C39" s="2" t="s">
        <v>126</v>
      </c>
      <c r="D39" s="2" t="s">
        <v>146</v>
      </c>
      <c r="E39" s="2" t="s">
        <v>147</v>
      </c>
      <c r="F39" s="2" t="s">
        <v>23</v>
      </c>
      <c r="G39" s="2" t="s">
        <v>16</v>
      </c>
      <c r="H39" s="2"/>
      <c r="I39" s="3">
        <v>38504</v>
      </c>
      <c r="J39" s="2" t="s">
        <v>18</v>
      </c>
      <c r="K39" s="4" t="s">
        <v>144</v>
      </c>
    </row>
    <row r="40" spans="1:11" ht="12.9" customHeight="1">
      <c r="A40" s="2" t="str">
        <f>HYPERLINK("https://www.fabsurplus.com/sdi_catalog/salesItemDetails.do?id=103474")</f>
        <v>https://www.fabsurplus.com/sdi_catalog/salesItemDetails.do?id=103474</v>
      </c>
      <c r="B40" s="2" t="s">
        <v>151</v>
      </c>
      <c r="C40" s="2" t="s">
        <v>126</v>
      </c>
      <c r="D40" s="2" t="s">
        <v>146</v>
      </c>
      <c r="E40" s="2" t="s">
        <v>147</v>
      </c>
      <c r="F40" s="2" t="s">
        <v>23</v>
      </c>
      <c r="G40" s="2" t="s">
        <v>16</v>
      </c>
      <c r="H40" s="2"/>
      <c r="I40" s="3">
        <v>37773</v>
      </c>
      <c r="J40" s="2" t="s">
        <v>18</v>
      </c>
      <c r="K40" s="4" t="s">
        <v>144</v>
      </c>
    </row>
    <row r="41" spans="1:11" ht="12.9" customHeight="1">
      <c r="A41" s="5" t="str">
        <f>HYPERLINK("https://www.fabsurplus.com/sdi_catalog/salesItemDetails.do?id=103481")</f>
        <v>https://www.fabsurplus.com/sdi_catalog/salesItemDetails.do?id=103481</v>
      </c>
      <c r="B41" s="5" t="s">
        <v>152</v>
      </c>
      <c r="C41" s="5" t="s">
        <v>126</v>
      </c>
      <c r="D41" s="5" t="s">
        <v>153</v>
      </c>
      <c r="E41" s="5" t="s">
        <v>154</v>
      </c>
      <c r="F41" s="5" t="s">
        <v>23</v>
      </c>
      <c r="G41" s="5" t="s">
        <v>16</v>
      </c>
      <c r="H41" s="5"/>
      <c r="I41" s="6">
        <v>39234</v>
      </c>
      <c r="J41" s="5" t="s">
        <v>18</v>
      </c>
      <c r="K41" s="7" t="s">
        <v>144</v>
      </c>
    </row>
    <row r="42" spans="1:11" ht="12.9" customHeight="1">
      <c r="A42" s="5" t="str">
        <f>HYPERLINK("https://www.fabsurplus.com/sdi_catalog/salesItemDetails.do?id=103480")</f>
        <v>https://www.fabsurplus.com/sdi_catalog/salesItemDetails.do?id=103480</v>
      </c>
      <c r="B42" s="5" t="s">
        <v>155</v>
      </c>
      <c r="C42" s="5" t="s">
        <v>126</v>
      </c>
      <c r="D42" s="5" t="s">
        <v>153</v>
      </c>
      <c r="E42" s="5" t="s">
        <v>156</v>
      </c>
      <c r="F42" s="5" t="s">
        <v>23</v>
      </c>
      <c r="G42" s="5" t="s">
        <v>16</v>
      </c>
      <c r="H42" s="5"/>
      <c r="I42" s="6"/>
      <c r="J42" s="5" t="s">
        <v>18</v>
      </c>
      <c r="K42" s="7" t="s">
        <v>144</v>
      </c>
    </row>
    <row r="43" spans="1:11" ht="12.9" customHeight="1">
      <c r="A43" s="2" t="str">
        <f>HYPERLINK("https://www.fabsurplus.com/sdi_catalog/salesItemDetails.do?id=103479")</f>
        <v>https://www.fabsurplus.com/sdi_catalog/salesItemDetails.do?id=103479</v>
      </c>
      <c r="B43" s="2" t="s">
        <v>157</v>
      </c>
      <c r="C43" s="2" t="s">
        <v>126</v>
      </c>
      <c r="D43" s="2" t="s">
        <v>153</v>
      </c>
      <c r="E43" s="2" t="s">
        <v>156</v>
      </c>
      <c r="F43" s="2" t="s">
        <v>23</v>
      </c>
      <c r="G43" s="2" t="s">
        <v>16</v>
      </c>
      <c r="H43" s="2"/>
      <c r="I43" s="3"/>
      <c r="J43" s="2" t="s">
        <v>18</v>
      </c>
      <c r="K43" s="4" t="s">
        <v>144</v>
      </c>
    </row>
    <row r="44" spans="1:11" ht="12.9" customHeight="1">
      <c r="A44" s="2" t="str">
        <f>HYPERLINK("https://www.fabsurplus.com/sdi_catalog/salesItemDetails.do?id=103482")</f>
        <v>https://www.fabsurplus.com/sdi_catalog/salesItemDetails.do?id=103482</v>
      </c>
      <c r="B44" s="2" t="s">
        <v>158</v>
      </c>
      <c r="C44" s="2" t="s">
        <v>126</v>
      </c>
      <c r="D44" s="2" t="s">
        <v>159</v>
      </c>
      <c r="E44" s="2" t="s">
        <v>160</v>
      </c>
      <c r="F44" s="2" t="s">
        <v>23</v>
      </c>
      <c r="G44" s="2" t="s">
        <v>16</v>
      </c>
      <c r="H44" s="2"/>
      <c r="I44" s="3"/>
      <c r="J44" s="2" t="s">
        <v>18</v>
      </c>
      <c r="K44" s="4" t="s">
        <v>144</v>
      </c>
    </row>
    <row r="45" spans="1:11" ht="12.9" customHeight="1">
      <c r="A45" s="5" t="str">
        <f>HYPERLINK("https://www.fabsurplus.com/sdi_catalog/salesItemDetails.do?id=103483")</f>
        <v>https://www.fabsurplus.com/sdi_catalog/salesItemDetails.do?id=103483</v>
      </c>
      <c r="B45" s="5" t="s">
        <v>161</v>
      </c>
      <c r="C45" s="5" t="s">
        <v>126</v>
      </c>
      <c r="D45" s="5" t="s">
        <v>162</v>
      </c>
      <c r="E45" s="5" t="s">
        <v>163</v>
      </c>
      <c r="F45" s="5" t="s">
        <v>23</v>
      </c>
      <c r="G45" s="5" t="s">
        <v>16</v>
      </c>
      <c r="H45" s="5"/>
      <c r="I45" s="6"/>
      <c r="J45" s="5" t="s">
        <v>18</v>
      </c>
      <c r="K45" s="7" t="s">
        <v>144</v>
      </c>
    </row>
    <row r="46" spans="1:11" ht="12.9" customHeight="1">
      <c r="A46" s="2" t="str">
        <f>HYPERLINK("https://www.fabsurplus.com/sdi_catalog/salesItemDetails.do?id=103484")</f>
        <v>https://www.fabsurplus.com/sdi_catalog/salesItemDetails.do?id=103484</v>
      </c>
      <c r="B46" s="2" t="s">
        <v>164</v>
      </c>
      <c r="C46" s="2" t="s">
        <v>126</v>
      </c>
      <c r="D46" s="2" t="s">
        <v>162</v>
      </c>
      <c r="E46" s="2" t="s">
        <v>165</v>
      </c>
      <c r="F46" s="2" t="s">
        <v>23</v>
      </c>
      <c r="G46" s="2" t="s">
        <v>16</v>
      </c>
      <c r="H46" s="2"/>
      <c r="I46" s="3"/>
      <c r="J46" s="2" t="s">
        <v>18</v>
      </c>
      <c r="K46" s="4" t="s">
        <v>144</v>
      </c>
    </row>
    <row r="47" spans="1:11" ht="12.9" customHeight="1">
      <c r="A47" s="2" t="str">
        <f>HYPERLINK("https://www.fabsurplus.com/sdi_catalog/salesItemDetails.do?id=103496")</f>
        <v>https://www.fabsurplus.com/sdi_catalog/salesItemDetails.do?id=103496</v>
      </c>
      <c r="B47" s="2" t="s">
        <v>166</v>
      </c>
      <c r="C47" s="2" t="s">
        <v>126</v>
      </c>
      <c r="D47" s="2" t="s">
        <v>167</v>
      </c>
      <c r="E47" s="2" t="s">
        <v>168</v>
      </c>
      <c r="F47" s="2" t="s">
        <v>23</v>
      </c>
      <c r="G47" s="2" t="s">
        <v>16</v>
      </c>
      <c r="H47" s="2"/>
      <c r="I47" s="3">
        <v>43617</v>
      </c>
      <c r="J47" s="2" t="s">
        <v>18</v>
      </c>
      <c r="K47" s="4" t="s">
        <v>144</v>
      </c>
    </row>
    <row r="48" spans="1:11" ht="12.9" customHeight="1">
      <c r="A48" s="2" t="str">
        <f>HYPERLINK("https://www.fabsurplus.com/sdi_catalog/salesItemDetails.do?id=103495")</f>
        <v>https://www.fabsurplus.com/sdi_catalog/salesItemDetails.do?id=103495</v>
      </c>
      <c r="B48" s="2" t="s">
        <v>169</v>
      </c>
      <c r="C48" s="2" t="s">
        <v>126</v>
      </c>
      <c r="D48" s="2" t="s">
        <v>167</v>
      </c>
      <c r="E48" s="2" t="s">
        <v>168</v>
      </c>
      <c r="F48" s="2" t="s">
        <v>23</v>
      </c>
      <c r="G48" s="2" t="s">
        <v>16</v>
      </c>
      <c r="H48" s="2"/>
      <c r="I48" s="2">
        <v>43617</v>
      </c>
      <c r="J48" s="2" t="s">
        <v>18</v>
      </c>
      <c r="K48" s="4" t="s">
        <v>144</v>
      </c>
    </row>
    <row r="49" spans="1:11" ht="12.9" customHeight="1">
      <c r="A49" s="5" t="str">
        <f>HYPERLINK("https://www.fabsurplus.com/sdi_catalog/salesItemDetails.do?id=103494")</f>
        <v>https://www.fabsurplus.com/sdi_catalog/salesItemDetails.do?id=103494</v>
      </c>
      <c r="B49" s="5" t="s">
        <v>170</v>
      </c>
      <c r="C49" s="5" t="s">
        <v>126</v>
      </c>
      <c r="D49" s="5" t="s">
        <v>167</v>
      </c>
      <c r="E49" s="5" t="s">
        <v>168</v>
      </c>
      <c r="F49" s="5" t="s">
        <v>23</v>
      </c>
      <c r="G49" s="5" t="s">
        <v>16</v>
      </c>
      <c r="H49" s="5"/>
      <c r="I49" s="5">
        <v>43617</v>
      </c>
      <c r="J49" s="5" t="s">
        <v>18</v>
      </c>
      <c r="K49" s="7" t="s">
        <v>144</v>
      </c>
    </row>
    <row r="50" spans="1:11" ht="12.9" customHeight="1">
      <c r="A50" s="2" t="str">
        <f>HYPERLINK("https://www.fabsurplus.com/sdi_catalog/salesItemDetails.do?id=103491")</f>
        <v>https://www.fabsurplus.com/sdi_catalog/salesItemDetails.do?id=103491</v>
      </c>
      <c r="B50" s="2" t="s">
        <v>171</v>
      </c>
      <c r="C50" s="2" t="s">
        <v>126</v>
      </c>
      <c r="D50" s="2" t="s">
        <v>167</v>
      </c>
      <c r="E50" s="2" t="s">
        <v>168</v>
      </c>
      <c r="F50" s="2" t="s">
        <v>23</v>
      </c>
      <c r="G50" s="2" t="s">
        <v>16</v>
      </c>
      <c r="H50" s="2"/>
      <c r="I50" s="2"/>
      <c r="J50" s="2" t="s">
        <v>18</v>
      </c>
      <c r="K50" s="4" t="s">
        <v>144</v>
      </c>
    </row>
    <row r="51" spans="1:11" ht="12.9" customHeight="1">
      <c r="A51" s="5" t="str">
        <f>HYPERLINK("https://www.fabsurplus.com/sdi_catalog/salesItemDetails.do?id=103493")</f>
        <v>https://www.fabsurplus.com/sdi_catalog/salesItemDetails.do?id=103493</v>
      </c>
      <c r="B51" s="5" t="s">
        <v>172</v>
      </c>
      <c r="C51" s="5" t="s">
        <v>126</v>
      </c>
      <c r="D51" s="5" t="s">
        <v>167</v>
      </c>
      <c r="E51" s="5" t="s">
        <v>173</v>
      </c>
      <c r="F51" s="5" t="s">
        <v>23</v>
      </c>
      <c r="G51" s="5" t="s">
        <v>16</v>
      </c>
      <c r="H51" s="5"/>
      <c r="I51" s="5">
        <v>38869</v>
      </c>
      <c r="J51" s="5" t="s">
        <v>18</v>
      </c>
      <c r="K51" s="7" t="s">
        <v>144</v>
      </c>
    </row>
    <row r="52" spans="1:11" ht="12.9" customHeight="1">
      <c r="A52" s="2" t="str">
        <f>HYPERLINK("https://www.fabsurplus.com/sdi_catalog/salesItemDetails.do?id=103492")</f>
        <v>https://www.fabsurplus.com/sdi_catalog/salesItemDetails.do?id=103492</v>
      </c>
      <c r="B52" s="2" t="s">
        <v>174</v>
      </c>
      <c r="C52" s="2" t="s">
        <v>126</v>
      </c>
      <c r="D52" s="2" t="s">
        <v>167</v>
      </c>
      <c r="E52" s="2" t="s">
        <v>173</v>
      </c>
      <c r="F52" s="2" t="s">
        <v>23</v>
      </c>
      <c r="G52" s="2" t="s">
        <v>16</v>
      </c>
      <c r="H52" s="2"/>
      <c r="I52" s="2">
        <v>38504</v>
      </c>
      <c r="J52" s="2" t="s">
        <v>18</v>
      </c>
      <c r="K52" s="4" t="s">
        <v>144</v>
      </c>
    </row>
    <row r="53" spans="1:11" ht="12.9" customHeight="1">
      <c r="A53" s="5" t="str">
        <f>HYPERLINK("https://www.fabsurplus.com/sdi_catalog/salesItemDetails.do?id=103485")</f>
        <v>https://www.fabsurplus.com/sdi_catalog/salesItemDetails.do?id=103485</v>
      </c>
      <c r="B53" s="5" t="s">
        <v>175</v>
      </c>
      <c r="C53" s="5" t="s">
        <v>126</v>
      </c>
      <c r="D53" s="5" t="s">
        <v>167</v>
      </c>
      <c r="E53" s="5" t="s">
        <v>163</v>
      </c>
      <c r="F53" s="5" t="s">
        <v>23</v>
      </c>
      <c r="G53" s="5" t="s">
        <v>16</v>
      </c>
      <c r="H53" s="5"/>
      <c r="I53" s="5"/>
      <c r="J53" s="5" t="s">
        <v>18</v>
      </c>
      <c r="K53" s="7" t="s">
        <v>144</v>
      </c>
    </row>
    <row r="54" spans="1:11" ht="12.9" customHeight="1">
      <c r="A54" s="2" t="str">
        <f>HYPERLINK("https://www.fabsurplus.com/sdi_catalog/salesItemDetails.do?id=103490")</f>
        <v>https://www.fabsurplus.com/sdi_catalog/salesItemDetails.do?id=103490</v>
      </c>
      <c r="B54" s="2" t="s">
        <v>176</v>
      </c>
      <c r="C54" s="2" t="s">
        <v>126</v>
      </c>
      <c r="D54" s="2" t="s">
        <v>167</v>
      </c>
      <c r="E54" s="2" t="s">
        <v>165</v>
      </c>
      <c r="F54" s="2" t="s">
        <v>23</v>
      </c>
      <c r="G54" s="2" t="s">
        <v>16</v>
      </c>
      <c r="H54" s="2"/>
      <c r="I54" s="2"/>
      <c r="J54" s="2" t="s">
        <v>18</v>
      </c>
      <c r="K54" s="4" t="s">
        <v>144</v>
      </c>
    </row>
    <row r="55" spans="1:11" ht="12.9" customHeight="1">
      <c r="A55" s="5" t="str">
        <f>HYPERLINK("https://www.fabsurplus.com/sdi_catalog/salesItemDetails.do?id=103489")</f>
        <v>https://www.fabsurplus.com/sdi_catalog/salesItemDetails.do?id=103489</v>
      </c>
      <c r="B55" s="5" t="s">
        <v>177</v>
      </c>
      <c r="C55" s="5" t="s">
        <v>126</v>
      </c>
      <c r="D55" s="5" t="s">
        <v>167</v>
      </c>
      <c r="E55" s="5" t="s">
        <v>165</v>
      </c>
      <c r="F55" s="5" t="s">
        <v>23</v>
      </c>
      <c r="G55" s="5" t="s">
        <v>16</v>
      </c>
      <c r="H55" s="5"/>
      <c r="I55" s="5"/>
      <c r="J55" s="5" t="s">
        <v>18</v>
      </c>
      <c r="K55" s="7" t="s">
        <v>144</v>
      </c>
    </row>
    <row r="56" spans="1:11" ht="12.9" customHeight="1">
      <c r="A56" s="2" t="str">
        <f>HYPERLINK("https://www.fabsurplus.com/sdi_catalog/salesItemDetails.do?id=103488")</f>
        <v>https://www.fabsurplus.com/sdi_catalog/salesItemDetails.do?id=103488</v>
      </c>
      <c r="B56" s="2" t="s">
        <v>178</v>
      </c>
      <c r="C56" s="2" t="s">
        <v>126</v>
      </c>
      <c r="D56" s="2" t="s">
        <v>167</v>
      </c>
      <c r="E56" s="2" t="s">
        <v>165</v>
      </c>
      <c r="F56" s="2" t="s">
        <v>23</v>
      </c>
      <c r="G56" s="2" t="s">
        <v>16</v>
      </c>
      <c r="H56" s="2"/>
      <c r="I56" s="2"/>
      <c r="J56" s="2" t="s">
        <v>18</v>
      </c>
      <c r="K56" s="4" t="s">
        <v>144</v>
      </c>
    </row>
    <row r="57" spans="1:11" ht="12.9" customHeight="1">
      <c r="A57" s="5" t="str">
        <f>HYPERLINK("https://www.fabsurplus.com/sdi_catalog/salesItemDetails.do?id=103487")</f>
        <v>https://www.fabsurplus.com/sdi_catalog/salesItemDetails.do?id=103487</v>
      </c>
      <c r="B57" s="5" t="s">
        <v>179</v>
      </c>
      <c r="C57" s="5" t="s">
        <v>126</v>
      </c>
      <c r="D57" s="5" t="s">
        <v>167</v>
      </c>
      <c r="E57" s="5" t="s">
        <v>165</v>
      </c>
      <c r="F57" s="5" t="s">
        <v>23</v>
      </c>
      <c r="G57" s="5" t="s">
        <v>16</v>
      </c>
      <c r="H57" s="5"/>
      <c r="I57" s="5"/>
      <c r="J57" s="5" t="s">
        <v>18</v>
      </c>
      <c r="K57" s="7" t="s">
        <v>144</v>
      </c>
    </row>
    <row r="58" spans="1:11" ht="12.9" customHeight="1">
      <c r="A58" s="5" t="str">
        <f>HYPERLINK("https://www.fabsurplus.com/sdi_catalog/salesItemDetails.do?id=103486")</f>
        <v>https://www.fabsurplus.com/sdi_catalog/salesItemDetails.do?id=103486</v>
      </c>
      <c r="B58" s="5" t="s">
        <v>180</v>
      </c>
      <c r="C58" s="5" t="s">
        <v>126</v>
      </c>
      <c r="D58" s="5" t="s">
        <v>167</v>
      </c>
      <c r="E58" s="5" t="s">
        <v>165</v>
      </c>
      <c r="F58" s="5" t="s">
        <v>23</v>
      </c>
      <c r="G58" s="5" t="s">
        <v>16</v>
      </c>
      <c r="H58" s="5"/>
      <c r="I58" s="5"/>
      <c r="J58" s="5" t="s">
        <v>18</v>
      </c>
      <c r="K58" s="7" t="s">
        <v>144</v>
      </c>
    </row>
    <row r="59" spans="1:11" ht="12.9" customHeight="1">
      <c r="A59" s="5" t="str">
        <f>HYPERLINK("https://www.fabsurplus.com/sdi_catalog/salesItemDetails.do?id=103497")</f>
        <v>https://www.fabsurplus.com/sdi_catalog/salesItemDetails.do?id=103497</v>
      </c>
      <c r="B59" s="5" t="s">
        <v>181</v>
      </c>
      <c r="C59" s="5" t="s">
        <v>126</v>
      </c>
      <c r="D59" s="5" t="s">
        <v>182</v>
      </c>
      <c r="E59" s="5" t="s">
        <v>183</v>
      </c>
      <c r="F59" s="5" t="s">
        <v>23</v>
      </c>
      <c r="G59" s="5" t="s">
        <v>16</v>
      </c>
      <c r="H59" s="5"/>
      <c r="I59" s="5">
        <v>42887</v>
      </c>
      <c r="J59" s="5" t="s">
        <v>18</v>
      </c>
      <c r="K59" s="7" t="s">
        <v>144</v>
      </c>
    </row>
    <row r="60" spans="1:11" ht="12.9" customHeight="1">
      <c r="A60" s="2" t="str">
        <f>HYPERLINK("https://www.fabsurplus.com/sdi_catalog/salesItemDetails.do?id=103499")</f>
        <v>https://www.fabsurplus.com/sdi_catalog/salesItemDetails.do?id=103499</v>
      </c>
      <c r="B60" s="2" t="s">
        <v>184</v>
      </c>
      <c r="C60" s="2" t="s">
        <v>126</v>
      </c>
      <c r="D60" s="2" t="s">
        <v>185</v>
      </c>
      <c r="E60" s="2" t="s">
        <v>186</v>
      </c>
      <c r="F60" s="2" t="s">
        <v>23</v>
      </c>
      <c r="G60" s="2" t="s">
        <v>16</v>
      </c>
      <c r="H60" s="2"/>
      <c r="I60" s="2">
        <v>42887</v>
      </c>
      <c r="J60" s="2" t="s">
        <v>18</v>
      </c>
      <c r="K60" s="4" t="s">
        <v>144</v>
      </c>
    </row>
    <row r="61" spans="1:11" ht="12.9" customHeight="1">
      <c r="A61" s="2" t="str">
        <f>HYPERLINK("https://www.fabsurplus.com/sdi_catalog/salesItemDetails.do?id=103498")</f>
        <v>https://www.fabsurplus.com/sdi_catalog/salesItemDetails.do?id=103498</v>
      </c>
      <c r="B61" s="2" t="s">
        <v>187</v>
      </c>
      <c r="C61" s="2" t="s">
        <v>126</v>
      </c>
      <c r="D61" s="2" t="s">
        <v>185</v>
      </c>
      <c r="E61" s="2" t="s">
        <v>186</v>
      </c>
      <c r="F61" s="2" t="s">
        <v>23</v>
      </c>
      <c r="G61" s="2" t="s">
        <v>16</v>
      </c>
      <c r="H61" s="2"/>
      <c r="I61" s="2">
        <v>42887</v>
      </c>
      <c r="J61" s="2" t="s">
        <v>18</v>
      </c>
      <c r="K61" s="4" t="s">
        <v>144</v>
      </c>
    </row>
    <row r="62" spans="1:11" ht="12.9" customHeight="1">
      <c r="A62" s="5" t="str">
        <f>HYPERLINK("https://www.fabsurplus.com/sdi_catalog/salesItemDetails.do?id=103502")</f>
        <v>https://www.fabsurplus.com/sdi_catalog/salesItemDetails.do?id=103502</v>
      </c>
      <c r="B62" s="5" t="s">
        <v>188</v>
      </c>
      <c r="C62" s="5" t="s">
        <v>126</v>
      </c>
      <c r="D62" s="5" t="s">
        <v>189</v>
      </c>
      <c r="E62" s="5" t="s">
        <v>190</v>
      </c>
      <c r="F62" s="5" t="s">
        <v>23</v>
      </c>
      <c r="G62" s="5" t="s">
        <v>16</v>
      </c>
      <c r="H62" s="5"/>
      <c r="I62" s="5"/>
      <c r="J62" s="5" t="s">
        <v>18</v>
      </c>
      <c r="K62" s="7" t="s">
        <v>144</v>
      </c>
    </row>
    <row r="63" spans="1:11" ht="12.9" customHeight="1">
      <c r="A63" s="2" t="str">
        <f>HYPERLINK("https://www.fabsurplus.com/sdi_catalog/salesItemDetails.do?id=103501")</f>
        <v>https://www.fabsurplus.com/sdi_catalog/salesItemDetails.do?id=103501</v>
      </c>
      <c r="B63" s="2" t="s">
        <v>191</v>
      </c>
      <c r="C63" s="2" t="s">
        <v>126</v>
      </c>
      <c r="D63" s="2" t="s">
        <v>189</v>
      </c>
      <c r="E63" s="2" t="s">
        <v>190</v>
      </c>
      <c r="F63" s="2" t="s">
        <v>23</v>
      </c>
      <c r="G63" s="2" t="s">
        <v>16</v>
      </c>
      <c r="H63" s="2"/>
      <c r="I63" s="2">
        <v>39600</v>
      </c>
      <c r="J63" s="2" t="s">
        <v>18</v>
      </c>
      <c r="K63" s="4" t="s">
        <v>144</v>
      </c>
    </row>
    <row r="64" spans="1:11" ht="12.9" customHeight="1">
      <c r="A64" s="5" t="str">
        <f>HYPERLINK("https://www.fabsurplus.com/sdi_catalog/salesItemDetails.do?id=103500")</f>
        <v>https://www.fabsurplus.com/sdi_catalog/salesItemDetails.do?id=103500</v>
      </c>
      <c r="B64" s="5" t="s">
        <v>192</v>
      </c>
      <c r="C64" s="5" t="s">
        <v>126</v>
      </c>
      <c r="D64" s="5" t="s">
        <v>189</v>
      </c>
      <c r="E64" s="5" t="s">
        <v>190</v>
      </c>
      <c r="F64" s="5" t="s">
        <v>23</v>
      </c>
      <c r="G64" s="5" t="s">
        <v>16</v>
      </c>
      <c r="H64" s="5"/>
      <c r="I64" s="5">
        <v>37043</v>
      </c>
      <c r="J64" s="5" t="s">
        <v>18</v>
      </c>
      <c r="K64" s="7" t="s">
        <v>144</v>
      </c>
    </row>
    <row r="65" spans="1:11" ht="12.9" customHeight="1">
      <c r="A65" s="5" t="str">
        <f>HYPERLINK("https://www.fabsurplus.com/sdi_catalog/salesItemDetails.do?id=103505")</f>
        <v>https://www.fabsurplus.com/sdi_catalog/salesItemDetails.do?id=103505</v>
      </c>
      <c r="B65" s="5" t="s">
        <v>193</v>
      </c>
      <c r="C65" s="5" t="s">
        <v>126</v>
      </c>
      <c r="D65" s="5" t="s">
        <v>194</v>
      </c>
      <c r="E65" s="5" t="s">
        <v>195</v>
      </c>
      <c r="F65" s="5" t="s">
        <v>23</v>
      </c>
      <c r="G65" s="5" t="s">
        <v>16</v>
      </c>
      <c r="H65" s="5"/>
      <c r="I65" s="5">
        <v>40330</v>
      </c>
      <c r="J65" s="5" t="s">
        <v>18</v>
      </c>
      <c r="K65" s="7" t="s">
        <v>144</v>
      </c>
    </row>
    <row r="66" spans="1:11" ht="12.9" customHeight="1">
      <c r="A66" s="5" t="str">
        <f>HYPERLINK("https://www.fabsurplus.com/sdi_catalog/salesItemDetails.do?id=103504")</f>
        <v>https://www.fabsurplus.com/sdi_catalog/salesItemDetails.do?id=103504</v>
      </c>
      <c r="B66" s="5" t="s">
        <v>196</v>
      </c>
      <c r="C66" s="5" t="s">
        <v>126</v>
      </c>
      <c r="D66" s="5" t="s">
        <v>194</v>
      </c>
      <c r="E66" s="5" t="s">
        <v>195</v>
      </c>
      <c r="F66" s="5" t="s">
        <v>23</v>
      </c>
      <c r="G66" s="5" t="s">
        <v>16</v>
      </c>
      <c r="H66" s="5"/>
      <c r="I66" s="5">
        <v>38869</v>
      </c>
      <c r="J66" s="5" t="s">
        <v>18</v>
      </c>
      <c r="K66" s="7" t="s">
        <v>144</v>
      </c>
    </row>
    <row r="67" spans="1:11" ht="12.9" customHeight="1">
      <c r="A67" s="5" t="str">
        <f>HYPERLINK("https://www.fabsurplus.com/sdi_catalog/salesItemDetails.do?id=103503")</f>
        <v>https://www.fabsurplus.com/sdi_catalog/salesItemDetails.do?id=103503</v>
      </c>
      <c r="B67" s="5" t="s">
        <v>197</v>
      </c>
      <c r="C67" s="5" t="s">
        <v>126</v>
      </c>
      <c r="D67" s="5" t="s">
        <v>194</v>
      </c>
      <c r="E67" s="5" t="s">
        <v>195</v>
      </c>
      <c r="F67" s="5" t="s">
        <v>23</v>
      </c>
      <c r="G67" s="5" t="s">
        <v>16</v>
      </c>
      <c r="H67" s="5"/>
      <c r="I67" s="5">
        <v>38139</v>
      </c>
      <c r="J67" s="5" t="s">
        <v>18</v>
      </c>
      <c r="K67" s="7" t="s">
        <v>144</v>
      </c>
    </row>
    <row r="68" spans="1:11" ht="12.9" customHeight="1">
      <c r="A68" s="2" t="str">
        <f>HYPERLINK("https://www.fabsurplus.com/sdi_catalog/salesItemDetails.do?id=103506")</f>
        <v>https://www.fabsurplus.com/sdi_catalog/salesItemDetails.do?id=103506</v>
      </c>
      <c r="B68" s="2" t="s">
        <v>198</v>
      </c>
      <c r="C68" s="2" t="s">
        <v>126</v>
      </c>
      <c r="D68" s="2" t="s">
        <v>199</v>
      </c>
      <c r="E68" s="2" t="s">
        <v>200</v>
      </c>
      <c r="F68" s="2" t="s">
        <v>23</v>
      </c>
      <c r="G68" s="2" t="s">
        <v>16</v>
      </c>
      <c r="H68" s="2"/>
      <c r="I68" s="2">
        <v>40330</v>
      </c>
      <c r="J68" s="2" t="s">
        <v>18</v>
      </c>
      <c r="K68" s="4" t="s">
        <v>144</v>
      </c>
    </row>
    <row r="69" spans="1:11" ht="12.9" customHeight="1">
      <c r="A69" s="2" t="str">
        <f>HYPERLINK("https://www.fabsurplus.com/sdi_catalog/salesItemDetails.do?id=103507")</f>
        <v>https://www.fabsurplus.com/sdi_catalog/salesItemDetails.do?id=103507</v>
      </c>
      <c r="B69" s="2" t="s">
        <v>201</v>
      </c>
      <c r="C69" s="2" t="s">
        <v>126</v>
      </c>
      <c r="D69" s="2" t="s">
        <v>202</v>
      </c>
      <c r="E69" s="2" t="s">
        <v>203</v>
      </c>
      <c r="F69" s="2" t="s">
        <v>23</v>
      </c>
      <c r="G69" s="2" t="s">
        <v>16</v>
      </c>
      <c r="H69" s="2"/>
      <c r="I69" s="2">
        <v>39234</v>
      </c>
      <c r="J69" s="2" t="s">
        <v>18</v>
      </c>
      <c r="K69" s="4" t="s">
        <v>144</v>
      </c>
    </row>
    <row r="70" spans="1:11" ht="12.9" customHeight="1">
      <c r="A70" s="5" t="str">
        <f>HYPERLINK("https://www.fabsurplus.com/sdi_catalog/salesItemDetails.do?id=103683")</f>
        <v>https://www.fabsurplus.com/sdi_catalog/salesItemDetails.do?id=103683</v>
      </c>
      <c r="B70" s="5" t="s">
        <v>204</v>
      </c>
      <c r="C70" s="5" t="s">
        <v>126</v>
      </c>
      <c r="D70" s="5" t="s">
        <v>205</v>
      </c>
      <c r="E70" s="5" t="s">
        <v>206</v>
      </c>
      <c r="F70" s="5" t="s">
        <v>23</v>
      </c>
      <c r="G70" s="5" t="s">
        <v>37</v>
      </c>
      <c r="H70" s="5"/>
      <c r="I70" s="5">
        <v>34851</v>
      </c>
      <c r="J70" s="5" t="s">
        <v>18</v>
      </c>
      <c r="K70" s="5" t="s">
        <v>207</v>
      </c>
    </row>
    <row r="71" spans="1:11" ht="12.9" customHeight="1">
      <c r="A71" s="5" t="str">
        <f>HYPERLINK("https://www.fabsurplus.com/sdi_catalog/salesItemDetails.do?id=103682")</f>
        <v>https://www.fabsurplus.com/sdi_catalog/salesItemDetails.do?id=103682</v>
      </c>
      <c r="B71" s="5" t="s">
        <v>208</v>
      </c>
      <c r="C71" s="5" t="s">
        <v>126</v>
      </c>
      <c r="D71" s="5" t="s">
        <v>205</v>
      </c>
      <c r="E71" s="5" t="s">
        <v>209</v>
      </c>
      <c r="F71" s="5" t="s">
        <v>23</v>
      </c>
      <c r="G71" s="5" t="s">
        <v>37</v>
      </c>
      <c r="H71" s="5"/>
      <c r="I71" s="5">
        <v>37043</v>
      </c>
      <c r="J71" s="5" t="s">
        <v>18</v>
      </c>
      <c r="K71" s="5" t="s">
        <v>32</v>
      </c>
    </row>
    <row r="72" spans="1:11" ht="12.9" customHeight="1">
      <c r="A72" s="5" t="str">
        <f>HYPERLINK("https://www.fabsurplus.com/sdi_catalog/salesItemDetails.do?id=103509")</f>
        <v>https://www.fabsurplus.com/sdi_catalog/salesItemDetails.do?id=103509</v>
      </c>
      <c r="B72" s="5" t="s">
        <v>210</v>
      </c>
      <c r="C72" s="5" t="s">
        <v>126</v>
      </c>
      <c r="D72" s="5" t="s">
        <v>211</v>
      </c>
      <c r="E72" s="5" t="s">
        <v>212</v>
      </c>
      <c r="F72" s="5" t="s">
        <v>23</v>
      </c>
      <c r="G72" s="5" t="s">
        <v>16</v>
      </c>
      <c r="H72" s="5"/>
      <c r="I72" s="5">
        <v>37408</v>
      </c>
      <c r="J72" s="5" t="s">
        <v>18</v>
      </c>
      <c r="K72" s="7" t="s">
        <v>144</v>
      </c>
    </row>
    <row r="73" spans="1:11" ht="12.9" customHeight="1">
      <c r="A73" s="5" t="str">
        <f>HYPERLINK("https://www.fabsurplus.com/sdi_catalog/salesItemDetails.do?id=103508")</f>
        <v>https://www.fabsurplus.com/sdi_catalog/salesItemDetails.do?id=103508</v>
      </c>
      <c r="B73" s="5" t="s">
        <v>213</v>
      </c>
      <c r="C73" s="5" t="s">
        <v>126</v>
      </c>
      <c r="D73" s="5" t="s">
        <v>211</v>
      </c>
      <c r="E73" s="5" t="s">
        <v>214</v>
      </c>
      <c r="F73" s="5" t="s">
        <v>23</v>
      </c>
      <c r="G73" s="5" t="s">
        <v>16</v>
      </c>
      <c r="H73" s="5"/>
      <c r="I73" s="5">
        <v>41791</v>
      </c>
      <c r="J73" s="5" t="s">
        <v>18</v>
      </c>
      <c r="K73" s="7" t="s">
        <v>144</v>
      </c>
    </row>
    <row r="74" spans="1:11" ht="12.9" customHeight="1">
      <c r="A74" s="5" t="str">
        <f>HYPERLINK("https://www.fabsurplus.com/sdi_catalog/salesItemDetails.do?id=103510")</f>
        <v>https://www.fabsurplus.com/sdi_catalog/salesItemDetails.do?id=103510</v>
      </c>
      <c r="B74" s="5" t="s">
        <v>215</v>
      </c>
      <c r="C74" s="5" t="s">
        <v>126</v>
      </c>
      <c r="D74" s="5" t="s">
        <v>216</v>
      </c>
      <c r="E74" s="5" t="s">
        <v>217</v>
      </c>
      <c r="F74" s="5" t="s">
        <v>23</v>
      </c>
      <c r="G74" s="5" t="s">
        <v>16</v>
      </c>
      <c r="H74" s="5"/>
      <c r="I74" s="5">
        <v>37773</v>
      </c>
      <c r="J74" s="5" t="s">
        <v>18</v>
      </c>
      <c r="K74" s="7" t="s">
        <v>144</v>
      </c>
    </row>
    <row r="75" spans="1:11" ht="12.9" customHeight="1">
      <c r="A75" s="2" t="str">
        <f>HYPERLINK("https://www.fabsurplus.com/sdi_catalog/salesItemDetails.do?id=103511")</f>
        <v>https://www.fabsurplus.com/sdi_catalog/salesItemDetails.do?id=103511</v>
      </c>
      <c r="B75" s="2" t="s">
        <v>218</v>
      </c>
      <c r="C75" s="2" t="s">
        <v>126</v>
      </c>
      <c r="D75" s="2" t="s">
        <v>216</v>
      </c>
      <c r="E75" s="2" t="s">
        <v>219</v>
      </c>
      <c r="F75" s="2" t="s">
        <v>23</v>
      </c>
      <c r="G75" s="2" t="s">
        <v>16</v>
      </c>
      <c r="H75" s="2"/>
      <c r="I75" s="2"/>
      <c r="J75" s="2" t="s">
        <v>18</v>
      </c>
      <c r="K75" s="4" t="s">
        <v>144</v>
      </c>
    </row>
    <row r="76" spans="1:11" ht="12.9" customHeight="1">
      <c r="A76" s="5" t="str">
        <f>HYPERLINK("https://www.fabsurplus.com/sdi_catalog/salesItemDetails.do?id=103448")</f>
        <v>https://www.fabsurplus.com/sdi_catalog/salesItemDetails.do?id=103448</v>
      </c>
      <c r="B76" s="5" t="s">
        <v>220</v>
      </c>
      <c r="C76" s="5" t="s">
        <v>126</v>
      </c>
      <c r="D76" s="5" t="s">
        <v>221</v>
      </c>
      <c r="E76" s="5" t="s">
        <v>222</v>
      </c>
      <c r="F76" s="5" t="s">
        <v>23</v>
      </c>
      <c r="G76" s="5" t="s">
        <v>16</v>
      </c>
      <c r="H76" s="5"/>
      <c r="I76" s="5"/>
      <c r="J76" s="5" t="s">
        <v>18</v>
      </c>
      <c r="K76" s="5"/>
    </row>
    <row r="77" spans="1:11" ht="12.9" customHeight="1">
      <c r="A77" s="2" t="str">
        <f>HYPERLINK("https://www.fabsurplus.com/sdi_catalog/salesItemDetails.do?id=103513")</f>
        <v>https://www.fabsurplus.com/sdi_catalog/salesItemDetails.do?id=103513</v>
      </c>
      <c r="B77" s="2" t="s">
        <v>223</v>
      </c>
      <c r="C77" s="2" t="s">
        <v>126</v>
      </c>
      <c r="D77" s="2" t="s">
        <v>224</v>
      </c>
      <c r="E77" s="2" t="s">
        <v>225</v>
      </c>
      <c r="F77" s="2" t="s">
        <v>23</v>
      </c>
      <c r="G77" s="2" t="s">
        <v>16</v>
      </c>
      <c r="H77" s="2"/>
      <c r="I77" s="2">
        <v>38869</v>
      </c>
      <c r="J77" s="2" t="s">
        <v>18</v>
      </c>
      <c r="K77" s="4" t="s">
        <v>144</v>
      </c>
    </row>
    <row r="78" spans="1:11" ht="12.9" customHeight="1">
      <c r="A78" s="2" t="str">
        <f>HYPERLINK("https://www.fabsurplus.com/sdi_catalog/salesItemDetails.do?id=103512")</f>
        <v>https://www.fabsurplus.com/sdi_catalog/salesItemDetails.do?id=103512</v>
      </c>
      <c r="B78" s="2" t="s">
        <v>226</v>
      </c>
      <c r="C78" s="2" t="s">
        <v>126</v>
      </c>
      <c r="D78" s="2" t="s">
        <v>224</v>
      </c>
      <c r="E78" s="2" t="s">
        <v>225</v>
      </c>
      <c r="F78" s="2" t="s">
        <v>23</v>
      </c>
      <c r="G78" s="2" t="s">
        <v>16</v>
      </c>
      <c r="H78" s="2"/>
      <c r="I78" s="2">
        <v>38504</v>
      </c>
      <c r="J78" s="2" t="s">
        <v>18</v>
      </c>
      <c r="K78" s="4" t="s">
        <v>144</v>
      </c>
    </row>
    <row r="79" spans="1:11" ht="12.9" customHeight="1">
      <c r="A79" s="2" t="str">
        <f>HYPERLINK("https://www.fabsurplus.com/sdi_catalog/salesItemDetails.do?id=103514")</f>
        <v>https://www.fabsurplus.com/sdi_catalog/salesItemDetails.do?id=103514</v>
      </c>
      <c r="B79" s="2" t="s">
        <v>227</v>
      </c>
      <c r="C79" s="2" t="s">
        <v>126</v>
      </c>
      <c r="D79" s="2" t="s">
        <v>228</v>
      </c>
      <c r="E79" s="2" t="s">
        <v>229</v>
      </c>
      <c r="F79" s="2" t="s">
        <v>23</v>
      </c>
      <c r="G79" s="2" t="s">
        <v>16</v>
      </c>
      <c r="H79" s="2"/>
      <c r="I79" s="2">
        <v>39234</v>
      </c>
      <c r="J79" s="2" t="s">
        <v>18</v>
      </c>
      <c r="K79" s="4" t="s">
        <v>144</v>
      </c>
    </row>
    <row r="80" spans="1:11" ht="12.9" customHeight="1">
      <c r="A80" s="2" t="str">
        <f>HYPERLINK("https://www.fabsurplus.com/sdi_catalog/salesItemDetails.do?id=103684")</f>
        <v>https://www.fabsurplus.com/sdi_catalog/salesItemDetails.do?id=103684</v>
      </c>
      <c r="B80" s="2" t="s">
        <v>230</v>
      </c>
      <c r="C80" s="2" t="s">
        <v>126</v>
      </c>
      <c r="D80" s="2" t="s">
        <v>231</v>
      </c>
      <c r="E80" s="2" t="s">
        <v>232</v>
      </c>
      <c r="F80" s="2" t="s">
        <v>23</v>
      </c>
      <c r="G80" s="2" t="s">
        <v>37</v>
      </c>
      <c r="H80" s="2"/>
      <c r="I80" s="2">
        <v>36678</v>
      </c>
      <c r="J80" s="2" t="s">
        <v>18</v>
      </c>
      <c r="K80" s="2" t="s">
        <v>32</v>
      </c>
    </row>
    <row r="81" spans="1:11" ht="12.9" customHeight="1">
      <c r="A81" s="5" t="str">
        <f>HYPERLINK("https://www.fabsurplus.com/sdi_catalog/salesItemDetails.do?id=103515")</f>
        <v>https://www.fabsurplus.com/sdi_catalog/salesItemDetails.do?id=103515</v>
      </c>
      <c r="B81" s="5" t="s">
        <v>233</v>
      </c>
      <c r="C81" s="5" t="s">
        <v>126</v>
      </c>
      <c r="D81" s="5" t="s">
        <v>234</v>
      </c>
      <c r="E81" s="5" t="s">
        <v>235</v>
      </c>
      <c r="F81" s="5" t="s">
        <v>23</v>
      </c>
      <c r="G81" s="5" t="s">
        <v>16</v>
      </c>
      <c r="H81" s="5"/>
      <c r="I81" s="5">
        <v>38869</v>
      </c>
      <c r="J81" s="5" t="s">
        <v>18</v>
      </c>
      <c r="K81" s="7" t="s">
        <v>144</v>
      </c>
    </row>
    <row r="82" spans="1:11" ht="12.9" customHeight="1">
      <c r="A82" s="2" t="str">
        <f>HYPERLINK("https://www.fabsurplus.com/sdi_catalog/salesItemDetails.do?id=103516")</f>
        <v>https://www.fabsurplus.com/sdi_catalog/salesItemDetails.do?id=103516</v>
      </c>
      <c r="B82" s="2" t="s">
        <v>236</v>
      </c>
      <c r="C82" s="2" t="s">
        <v>126</v>
      </c>
      <c r="D82" s="2" t="s">
        <v>237</v>
      </c>
      <c r="E82" s="2" t="s">
        <v>238</v>
      </c>
      <c r="F82" s="2" t="s">
        <v>23</v>
      </c>
      <c r="G82" s="2" t="s">
        <v>16</v>
      </c>
      <c r="H82" s="2"/>
      <c r="I82" s="2">
        <v>38504</v>
      </c>
      <c r="J82" s="2" t="s">
        <v>18</v>
      </c>
      <c r="K82" s="4" t="s">
        <v>144</v>
      </c>
    </row>
    <row r="83" spans="1:11" ht="12.9" customHeight="1">
      <c r="A83" s="2" t="str">
        <f>HYPERLINK("https://www.fabsurplus.com/sdi_catalog/salesItemDetails.do?id=97101")</f>
        <v>https://www.fabsurplus.com/sdi_catalog/salesItemDetails.do?id=97101</v>
      </c>
      <c r="B83" s="2" t="s">
        <v>239</v>
      </c>
      <c r="C83" s="2" t="s">
        <v>240</v>
      </c>
      <c r="D83" s="2" t="s">
        <v>241</v>
      </c>
      <c r="E83" s="2" t="s">
        <v>242</v>
      </c>
      <c r="F83" s="2" t="s">
        <v>23</v>
      </c>
      <c r="G83" s="2" t="s">
        <v>115</v>
      </c>
      <c r="H83" s="2" t="s">
        <v>17</v>
      </c>
      <c r="I83" s="3">
        <v>40695</v>
      </c>
      <c r="J83" s="2" t="s">
        <v>18</v>
      </c>
      <c r="K83" s="2" t="s">
        <v>243</v>
      </c>
    </row>
    <row r="84" spans="1:11" ht="12.9" customHeight="1">
      <c r="A84" s="2" t="str">
        <f>HYPERLINK("https://www.fabsurplus.com/sdi_catalog/salesItemDetails.do?id=103638")</f>
        <v>https://www.fabsurplus.com/sdi_catalog/salesItemDetails.do?id=103638</v>
      </c>
      <c r="B84" s="2" t="s">
        <v>244</v>
      </c>
      <c r="C84" s="2" t="s">
        <v>240</v>
      </c>
      <c r="D84" s="2" t="s">
        <v>245</v>
      </c>
      <c r="E84" s="2" t="s">
        <v>246</v>
      </c>
      <c r="F84" s="2" t="s">
        <v>23</v>
      </c>
      <c r="G84" s="2" t="s">
        <v>115</v>
      </c>
      <c r="H84" s="2"/>
      <c r="I84" s="2"/>
      <c r="J84" s="2" t="s">
        <v>18</v>
      </c>
      <c r="K84" s="2"/>
    </row>
    <row r="85" spans="1:11" ht="12.9" customHeight="1">
      <c r="A85" s="5" t="str">
        <f>HYPERLINK("https://www.fabsurplus.com/sdi_catalog/salesItemDetails.do?id=97102")</f>
        <v>https://www.fabsurplus.com/sdi_catalog/salesItemDetails.do?id=97102</v>
      </c>
      <c r="B85" s="5" t="s">
        <v>247</v>
      </c>
      <c r="C85" s="5" t="s">
        <v>240</v>
      </c>
      <c r="D85" s="5" t="s">
        <v>248</v>
      </c>
      <c r="E85" s="5" t="s">
        <v>249</v>
      </c>
      <c r="F85" s="5" t="s">
        <v>23</v>
      </c>
      <c r="G85" s="5" t="s">
        <v>115</v>
      </c>
      <c r="H85" s="5" t="s">
        <v>17</v>
      </c>
      <c r="I85" s="6">
        <v>39965</v>
      </c>
      <c r="J85" s="5" t="s">
        <v>18</v>
      </c>
      <c r="K85" s="5"/>
    </row>
    <row r="86" spans="1:11" ht="12.9" customHeight="1">
      <c r="A86" s="5" t="str">
        <f>HYPERLINK("https://www.fabsurplus.com/sdi_catalog/salesItemDetails.do?id=103685")</f>
        <v>https://www.fabsurplus.com/sdi_catalog/salesItemDetails.do?id=103685</v>
      </c>
      <c r="B86" s="5" t="s">
        <v>250</v>
      </c>
      <c r="C86" s="5" t="s">
        <v>240</v>
      </c>
      <c r="D86" s="5" t="s">
        <v>251</v>
      </c>
      <c r="E86" s="5" t="s">
        <v>252</v>
      </c>
      <c r="F86" s="5" t="s">
        <v>23</v>
      </c>
      <c r="G86" s="5" t="s">
        <v>115</v>
      </c>
      <c r="H86" s="5"/>
      <c r="I86" s="5">
        <v>39965</v>
      </c>
      <c r="J86" s="5" t="s">
        <v>18</v>
      </c>
      <c r="K86" s="5" t="s">
        <v>32</v>
      </c>
    </row>
    <row r="87" spans="1:11" ht="12.9" customHeight="1">
      <c r="A87" s="2" t="str">
        <f>HYPERLINK("https://www.fabsurplus.com/sdi_catalog/salesItemDetails.do?id=103686")</f>
        <v>https://www.fabsurplus.com/sdi_catalog/salesItemDetails.do?id=103686</v>
      </c>
      <c r="B87" s="2" t="s">
        <v>253</v>
      </c>
      <c r="C87" s="2" t="s">
        <v>240</v>
      </c>
      <c r="D87" s="2" t="s">
        <v>254</v>
      </c>
      <c r="E87" s="2" t="s">
        <v>252</v>
      </c>
      <c r="F87" s="2" t="s">
        <v>23</v>
      </c>
      <c r="G87" s="2" t="s">
        <v>115</v>
      </c>
      <c r="H87" s="2"/>
      <c r="I87" s="2">
        <v>42887</v>
      </c>
      <c r="J87" s="2" t="s">
        <v>18</v>
      </c>
      <c r="K87" s="2" t="s">
        <v>32</v>
      </c>
    </row>
    <row r="88" spans="1:11" ht="12.9" customHeight="1">
      <c r="A88" s="5" t="str">
        <f>HYPERLINK("https://www.fabsurplus.com/sdi_catalog/salesItemDetails.do?id=103688")</f>
        <v>https://www.fabsurplus.com/sdi_catalog/salesItemDetails.do?id=103688</v>
      </c>
      <c r="B88" s="5" t="s">
        <v>255</v>
      </c>
      <c r="C88" s="5" t="s">
        <v>240</v>
      </c>
      <c r="D88" s="5" t="s">
        <v>256</v>
      </c>
      <c r="E88" s="5" t="s">
        <v>252</v>
      </c>
      <c r="F88" s="5" t="s">
        <v>43</v>
      </c>
      <c r="G88" s="5" t="s">
        <v>115</v>
      </c>
      <c r="H88" s="5"/>
      <c r="I88" s="5">
        <v>40330</v>
      </c>
      <c r="J88" s="5" t="s">
        <v>18</v>
      </c>
      <c r="K88" s="5" t="s">
        <v>32</v>
      </c>
    </row>
    <row r="89" spans="1:11" ht="12.9" customHeight="1">
      <c r="A89" s="2" t="str">
        <f>HYPERLINK("https://www.fabsurplus.com/sdi_catalog/salesItemDetails.do?id=103687")</f>
        <v>https://www.fabsurplus.com/sdi_catalog/salesItemDetails.do?id=103687</v>
      </c>
      <c r="B89" s="2" t="s">
        <v>257</v>
      </c>
      <c r="C89" s="2" t="s">
        <v>240</v>
      </c>
      <c r="D89" s="2" t="s">
        <v>256</v>
      </c>
      <c r="E89" s="2" t="s">
        <v>252</v>
      </c>
      <c r="F89" s="2" t="s">
        <v>43</v>
      </c>
      <c r="G89" s="2" t="s">
        <v>115</v>
      </c>
      <c r="H89" s="2"/>
      <c r="I89" s="2">
        <v>40330</v>
      </c>
      <c r="J89" s="2" t="s">
        <v>18</v>
      </c>
      <c r="K89" s="2" t="s">
        <v>32</v>
      </c>
    </row>
    <row r="90" spans="1:11" ht="12.9" customHeight="1">
      <c r="A90" s="5" t="str">
        <f>HYPERLINK("https://www.fabsurplus.com/sdi_catalog/salesItemDetails.do?id=83605")</f>
        <v>https://www.fabsurplus.com/sdi_catalog/salesItemDetails.do?id=83605</v>
      </c>
      <c r="B90" s="5" t="s">
        <v>258</v>
      </c>
      <c r="C90" s="5" t="s">
        <v>240</v>
      </c>
      <c r="D90" s="5" t="s">
        <v>259</v>
      </c>
      <c r="E90" s="5" t="s">
        <v>260</v>
      </c>
      <c r="F90" s="5" t="s">
        <v>23</v>
      </c>
      <c r="G90" s="5"/>
      <c r="H90" s="5"/>
      <c r="I90" s="5"/>
      <c r="J90" s="5" t="s">
        <v>18</v>
      </c>
      <c r="K90" s="5"/>
    </row>
    <row r="91" spans="1:11" ht="12.9" customHeight="1">
      <c r="A91" s="5" t="str">
        <f>HYPERLINK("https://www.fabsurplus.com/sdi_catalog/salesItemDetails.do?id=103219")</f>
        <v>https://www.fabsurplus.com/sdi_catalog/salesItemDetails.do?id=103219</v>
      </c>
      <c r="B91" s="5" t="s">
        <v>261</v>
      </c>
      <c r="C91" s="5" t="s">
        <v>240</v>
      </c>
      <c r="D91" s="5" t="s">
        <v>262</v>
      </c>
      <c r="E91" s="5" t="s">
        <v>263</v>
      </c>
      <c r="F91" s="5" t="s">
        <v>23</v>
      </c>
      <c r="G91" s="5" t="s">
        <v>16</v>
      </c>
      <c r="H91" s="5" t="s">
        <v>17</v>
      </c>
      <c r="I91" s="5">
        <v>39326</v>
      </c>
      <c r="J91" s="5" t="s">
        <v>18</v>
      </c>
      <c r="K91" s="7" t="s">
        <v>264</v>
      </c>
    </row>
    <row r="92" spans="1:11" ht="12.9" customHeight="1">
      <c r="A92" s="2" t="str">
        <f>HYPERLINK("https://www.fabsurplus.com/sdi_catalog/salesItemDetails.do?id=83603")</f>
        <v>https://www.fabsurplus.com/sdi_catalog/salesItemDetails.do?id=83603</v>
      </c>
      <c r="B92" s="2" t="s">
        <v>265</v>
      </c>
      <c r="C92" s="2" t="s">
        <v>240</v>
      </c>
      <c r="D92" s="2" t="s">
        <v>266</v>
      </c>
      <c r="E92" s="2" t="s">
        <v>267</v>
      </c>
      <c r="F92" s="2" t="s">
        <v>23</v>
      </c>
      <c r="G92" s="2"/>
      <c r="H92" s="2"/>
      <c r="I92" s="2"/>
      <c r="J92" s="2" t="s">
        <v>18</v>
      </c>
      <c r="K92" s="2"/>
    </row>
    <row r="93" spans="1:11" ht="12.9" customHeight="1">
      <c r="A93" s="5" t="str">
        <f>HYPERLINK("https://www.fabsurplus.com/sdi_catalog/salesItemDetails.do?id=83602")</f>
        <v>https://www.fabsurplus.com/sdi_catalog/salesItemDetails.do?id=83602</v>
      </c>
      <c r="B93" s="5" t="s">
        <v>268</v>
      </c>
      <c r="C93" s="5" t="s">
        <v>240</v>
      </c>
      <c r="D93" s="5" t="s">
        <v>269</v>
      </c>
      <c r="E93" s="5" t="s">
        <v>270</v>
      </c>
      <c r="F93" s="5" t="s">
        <v>23</v>
      </c>
      <c r="G93" s="5"/>
      <c r="H93" s="5"/>
      <c r="I93" s="5"/>
      <c r="J93" s="5" t="s">
        <v>18</v>
      </c>
      <c r="K93" s="5"/>
    </row>
    <row r="94" spans="1:11" ht="12.9" customHeight="1">
      <c r="A94" s="5" t="str">
        <f>HYPERLINK("https://www.fabsurplus.com/sdi_catalog/salesItemDetails.do?id=83607")</f>
        <v>https://www.fabsurplus.com/sdi_catalog/salesItemDetails.do?id=83607</v>
      </c>
      <c r="B94" s="5" t="s">
        <v>271</v>
      </c>
      <c r="C94" s="5" t="s">
        <v>240</v>
      </c>
      <c r="D94" s="5" t="s">
        <v>269</v>
      </c>
      <c r="E94" s="5" t="s">
        <v>270</v>
      </c>
      <c r="F94" s="5" t="s">
        <v>23</v>
      </c>
      <c r="G94" s="5"/>
      <c r="H94" s="5"/>
      <c r="I94" s="5"/>
      <c r="J94" s="5" t="s">
        <v>18</v>
      </c>
      <c r="K94" s="5"/>
    </row>
    <row r="95" spans="1:11" ht="12.9" customHeight="1">
      <c r="A95" s="2" t="str">
        <f>HYPERLINK("https://www.fabsurplus.com/sdi_catalog/salesItemDetails.do?id=83609")</f>
        <v>https://www.fabsurplus.com/sdi_catalog/salesItemDetails.do?id=83609</v>
      </c>
      <c r="B95" s="2" t="s">
        <v>272</v>
      </c>
      <c r="C95" s="2" t="s">
        <v>240</v>
      </c>
      <c r="D95" s="2" t="s">
        <v>273</v>
      </c>
      <c r="E95" s="2" t="s">
        <v>274</v>
      </c>
      <c r="F95" s="2" t="s">
        <v>23</v>
      </c>
      <c r="G95" s="2"/>
      <c r="H95" s="2"/>
      <c r="I95" s="2"/>
      <c r="J95" s="2" t="s">
        <v>18</v>
      </c>
      <c r="K95" s="2"/>
    </row>
    <row r="96" spans="1:11" ht="12.9" customHeight="1">
      <c r="A96" s="2" t="str">
        <f>HYPERLINK("https://www.fabsurplus.com/sdi_catalog/salesItemDetails.do?id=83611")</f>
        <v>https://www.fabsurplus.com/sdi_catalog/salesItemDetails.do?id=83611</v>
      </c>
      <c r="B96" s="2" t="s">
        <v>275</v>
      </c>
      <c r="C96" s="2" t="s">
        <v>240</v>
      </c>
      <c r="D96" s="2" t="s">
        <v>276</v>
      </c>
      <c r="E96" s="2" t="s">
        <v>277</v>
      </c>
      <c r="F96" s="2" t="s">
        <v>23</v>
      </c>
      <c r="G96" s="2"/>
      <c r="H96" s="2"/>
      <c r="I96" s="2"/>
      <c r="J96" s="2" t="s">
        <v>18</v>
      </c>
      <c r="K96" s="2"/>
    </row>
    <row r="97" spans="1:11" ht="12.9" customHeight="1">
      <c r="A97" s="5" t="str">
        <f>HYPERLINK("https://www.fabsurplus.com/sdi_catalog/salesItemDetails.do?id=83610")</f>
        <v>https://www.fabsurplus.com/sdi_catalog/salesItemDetails.do?id=83610</v>
      </c>
      <c r="B97" s="5" t="s">
        <v>278</v>
      </c>
      <c r="C97" s="5" t="s">
        <v>240</v>
      </c>
      <c r="D97" s="5" t="s">
        <v>279</v>
      </c>
      <c r="E97" s="5" t="s">
        <v>280</v>
      </c>
      <c r="F97" s="5" t="s">
        <v>23</v>
      </c>
      <c r="G97" s="5"/>
      <c r="H97" s="5"/>
      <c r="I97" s="5"/>
      <c r="J97" s="5" t="s">
        <v>18</v>
      </c>
      <c r="K97" s="5"/>
    </row>
    <row r="98" spans="1:11" ht="12.9" customHeight="1">
      <c r="A98" s="2" t="str">
        <f>HYPERLINK("https://www.fabsurplus.com/sdi_catalog/salesItemDetails.do?id=83601")</f>
        <v>https://www.fabsurplus.com/sdi_catalog/salesItemDetails.do?id=83601</v>
      </c>
      <c r="B98" s="2" t="s">
        <v>281</v>
      </c>
      <c r="C98" s="2" t="s">
        <v>240</v>
      </c>
      <c r="D98" s="2"/>
      <c r="E98" s="2" t="s">
        <v>282</v>
      </c>
      <c r="F98" s="2" t="s">
        <v>23</v>
      </c>
      <c r="G98" s="2" t="s">
        <v>115</v>
      </c>
      <c r="H98" s="2" t="s">
        <v>17</v>
      </c>
      <c r="I98" s="2"/>
      <c r="J98" s="2" t="s">
        <v>18</v>
      </c>
      <c r="K98" s="2"/>
    </row>
    <row r="99" spans="1:11" ht="12.9" customHeight="1">
      <c r="A99" s="2" t="str">
        <f>HYPERLINK("https://www.fabsurplus.com/sdi_catalog/salesItemDetails.do?id=83606")</f>
        <v>https://www.fabsurplus.com/sdi_catalog/salesItemDetails.do?id=83606</v>
      </c>
      <c r="B99" s="2" t="s">
        <v>283</v>
      </c>
      <c r="C99" s="2" t="s">
        <v>240</v>
      </c>
      <c r="D99" s="2"/>
      <c r="E99" s="2" t="s">
        <v>282</v>
      </c>
      <c r="F99" s="2" t="s">
        <v>23</v>
      </c>
      <c r="G99" s="2"/>
      <c r="H99" s="2"/>
      <c r="I99" s="2"/>
      <c r="J99" s="2" t="s">
        <v>18</v>
      </c>
      <c r="K99" s="2"/>
    </row>
    <row r="100" spans="1:11" ht="12.9" customHeight="1">
      <c r="A100" s="2" t="str">
        <f>HYPERLINK("https://www.fabsurplus.com/sdi_catalog/salesItemDetails.do?id=103639")</f>
        <v>https://www.fabsurplus.com/sdi_catalog/salesItemDetails.do?id=103639</v>
      </c>
      <c r="B100" s="2" t="s">
        <v>284</v>
      </c>
      <c r="C100" s="2" t="s">
        <v>285</v>
      </c>
      <c r="D100" s="2" t="s">
        <v>286</v>
      </c>
      <c r="E100" s="2" t="s">
        <v>287</v>
      </c>
      <c r="F100" s="2" t="s">
        <v>23</v>
      </c>
      <c r="G100" s="2" t="s">
        <v>288</v>
      </c>
      <c r="H100" s="2"/>
      <c r="I100" s="2"/>
      <c r="J100" s="2" t="s">
        <v>18</v>
      </c>
      <c r="K100" s="2"/>
    </row>
    <row r="101" spans="1:11" ht="12.9" customHeight="1">
      <c r="A101" s="2" t="str">
        <f>HYPERLINK("https://www.fabsurplus.com/sdi_catalog/salesItemDetails.do?id=103455")</f>
        <v>https://www.fabsurplus.com/sdi_catalog/salesItemDetails.do?id=103455</v>
      </c>
      <c r="B101" s="2" t="s">
        <v>289</v>
      </c>
      <c r="C101" s="2" t="s">
        <v>290</v>
      </c>
      <c r="D101" s="2" t="s">
        <v>291</v>
      </c>
      <c r="E101" s="2" t="s">
        <v>292</v>
      </c>
      <c r="F101" s="2" t="s">
        <v>23</v>
      </c>
      <c r="G101" s="2" t="s">
        <v>37</v>
      </c>
      <c r="H101" s="2"/>
      <c r="I101" s="2"/>
      <c r="J101" s="2" t="s">
        <v>18</v>
      </c>
      <c r="K101" s="2" t="s">
        <v>293</v>
      </c>
    </row>
    <row r="102" spans="1:11" ht="12.9" customHeight="1">
      <c r="A102" s="2" t="str">
        <f>HYPERLINK("https://www.fabsurplus.com/sdi_catalog/salesItemDetails.do?id=103640")</f>
        <v>https://www.fabsurplus.com/sdi_catalog/salesItemDetails.do?id=103640</v>
      </c>
      <c r="B102" s="2" t="s">
        <v>294</v>
      </c>
      <c r="C102" s="2" t="s">
        <v>295</v>
      </c>
      <c r="D102" s="2" t="s">
        <v>296</v>
      </c>
      <c r="E102" s="2" t="s">
        <v>297</v>
      </c>
      <c r="F102" s="2" t="s">
        <v>23</v>
      </c>
      <c r="G102" s="2"/>
      <c r="H102" s="2"/>
      <c r="I102" s="2"/>
      <c r="J102" s="2" t="s">
        <v>18</v>
      </c>
      <c r="K102" s="2"/>
    </row>
    <row r="103" spans="1:11" ht="12.9" customHeight="1">
      <c r="A103" s="2" t="str">
        <f>HYPERLINK("https://www.fabsurplus.com/sdi_catalog/salesItemDetails.do?id=103641")</f>
        <v>https://www.fabsurplus.com/sdi_catalog/salesItemDetails.do?id=103641</v>
      </c>
      <c r="B103" s="2" t="s">
        <v>298</v>
      </c>
      <c r="C103" s="2" t="s">
        <v>299</v>
      </c>
      <c r="D103" s="2" t="s">
        <v>300</v>
      </c>
      <c r="E103" s="2" t="s">
        <v>301</v>
      </c>
      <c r="F103" s="2" t="s">
        <v>23</v>
      </c>
      <c r="G103" s="2" t="s">
        <v>302</v>
      </c>
      <c r="H103" s="2"/>
      <c r="I103" s="2"/>
      <c r="J103" s="2" t="s">
        <v>18</v>
      </c>
      <c r="K103" s="2"/>
    </row>
    <row r="104" spans="1:11" ht="12.9" customHeight="1">
      <c r="A104" s="5" t="str">
        <f>HYPERLINK("https://www.fabsurplus.com/sdi_catalog/salesItemDetails.do?id=103441")</f>
        <v>https://www.fabsurplus.com/sdi_catalog/salesItemDetails.do?id=103441</v>
      </c>
      <c r="B104" s="5" t="s">
        <v>303</v>
      </c>
      <c r="C104" s="5" t="s">
        <v>304</v>
      </c>
      <c r="D104" s="5" t="s">
        <v>305</v>
      </c>
      <c r="E104" s="5" t="s">
        <v>306</v>
      </c>
      <c r="F104" s="5" t="s">
        <v>23</v>
      </c>
      <c r="G104" s="5" t="s">
        <v>24</v>
      </c>
      <c r="H104" s="5" t="s">
        <v>25</v>
      </c>
      <c r="I104" s="5">
        <v>37043</v>
      </c>
      <c r="J104" s="5" t="s">
        <v>38</v>
      </c>
      <c r="K104" s="5" t="s">
        <v>307</v>
      </c>
    </row>
    <row r="105" spans="1:11" ht="12.9" customHeight="1">
      <c r="A105" s="5" t="str">
        <f>HYPERLINK("https://www.fabsurplus.com/sdi_catalog/salesItemDetails.do?id=103517")</f>
        <v>https://www.fabsurplus.com/sdi_catalog/salesItemDetails.do?id=103517</v>
      </c>
      <c r="B105" s="5" t="s">
        <v>308</v>
      </c>
      <c r="C105" s="5" t="s">
        <v>309</v>
      </c>
      <c r="D105" s="5" t="s">
        <v>310</v>
      </c>
      <c r="E105" s="5" t="s">
        <v>311</v>
      </c>
      <c r="F105" s="5" t="s">
        <v>23</v>
      </c>
      <c r="G105" s="5" t="s">
        <v>16</v>
      </c>
      <c r="H105" s="5"/>
      <c r="I105" s="6"/>
      <c r="J105" s="5" t="s">
        <v>18</v>
      </c>
      <c r="K105" s="7" t="s">
        <v>144</v>
      </c>
    </row>
    <row r="106" spans="1:11" ht="12.9" customHeight="1">
      <c r="A106" s="2" t="str">
        <f>HYPERLINK("https://www.fabsurplus.com/sdi_catalog/salesItemDetails.do?id=103388")</f>
        <v>https://www.fabsurplus.com/sdi_catalog/salesItemDetails.do?id=103388</v>
      </c>
      <c r="B106" s="2" t="s">
        <v>312</v>
      </c>
      <c r="C106" s="2" t="s">
        <v>313</v>
      </c>
      <c r="D106" s="2" t="s">
        <v>314</v>
      </c>
      <c r="E106" s="2" t="s">
        <v>315</v>
      </c>
      <c r="F106" s="2" t="s">
        <v>23</v>
      </c>
      <c r="G106" s="2" t="s">
        <v>316</v>
      </c>
      <c r="H106" s="2" t="s">
        <v>25</v>
      </c>
      <c r="I106" s="3">
        <v>39600</v>
      </c>
      <c r="J106" s="2" t="s">
        <v>18</v>
      </c>
      <c r="K106" s="4" t="s">
        <v>317</v>
      </c>
    </row>
    <row r="107" spans="1:11" ht="12.9" customHeight="1">
      <c r="A107" s="5" t="str">
        <f>HYPERLINK("https://www.fabsurplus.com/sdi_catalog/salesItemDetails.do?id=103690")</f>
        <v>https://www.fabsurplus.com/sdi_catalog/salesItemDetails.do?id=103690</v>
      </c>
      <c r="B107" s="5" t="s">
        <v>318</v>
      </c>
      <c r="C107" s="5" t="s">
        <v>319</v>
      </c>
      <c r="D107" s="5" t="s">
        <v>320</v>
      </c>
      <c r="E107" s="5" t="s">
        <v>246</v>
      </c>
      <c r="F107" s="5" t="s">
        <v>23</v>
      </c>
      <c r="G107" s="5" t="s">
        <v>115</v>
      </c>
      <c r="H107" s="5"/>
      <c r="I107" s="5">
        <v>37408</v>
      </c>
      <c r="J107" s="5" t="s">
        <v>18</v>
      </c>
      <c r="K107" s="5" t="s">
        <v>32</v>
      </c>
    </row>
    <row r="108" spans="1:11" ht="12.9" customHeight="1">
      <c r="A108" s="2" t="str">
        <f>HYPERLINK("https://www.fabsurplus.com/sdi_catalog/salesItemDetails.do?id=103691")</f>
        <v>https://www.fabsurplus.com/sdi_catalog/salesItemDetails.do?id=103691</v>
      </c>
      <c r="B108" s="2" t="s">
        <v>321</v>
      </c>
      <c r="C108" s="2" t="s">
        <v>319</v>
      </c>
      <c r="D108" s="2" t="s">
        <v>322</v>
      </c>
      <c r="E108" s="2" t="s">
        <v>246</v>
      </c>
      <c r="F108" s="2" t="s">
        <v>43</v>
      </c>
      <c r="G108" s="2" t="s">
        <v>115</v>
      </c>
      <c r="H108" s="2"/>
      <c r="I108" s="3">
        <v>36678</v>
      </c>
      <c r="J108" s="2" t="s">
        <v>18</v>
      </c>
      <c r="K108" s="2" t="s">
        <v>32</v>
      </c>
    </row>
    <row r="109" spans="1:11" ht="12.9" customHeight="1">
      <c r="A109" s="2" t="str">
        <f>HYPERLINK("https://www.fabsurplus.com/sdi_catalog/salesItemDetails.do?id=103692")</f>
        <v>https://www.fabsurplus.com/sdi_catalog/salesItemDetails.do?id=103692</v>
      </c>
      <c r="B109" s="2" t="s">
        <v>323</v>
      </c>
      <c r="C109" s="2" t="s">
        <v>319</v>
      </c>
      <c r="D109" s="2" t="s">
        <v>324</v>
      </c>
      <c r="E109" s="2" t="s">
        <v>246</v>
      </c>
      <c r="F109" s="2" t="s">
        <v>43</v>
      </c>
      <c r="G109" s="2" t="s">
        <v>115</v>
      </c>
      <c r="H109" s="2"/>
      <c r="I109" s="3">
        <v>37773</v>
      </c>
      <c r="J109" s="2" t="s">
        <v>18</v>
      </c>
      <c r="K109" s="2" t="s">
        <v>32</v>
      </c>
    </row>
    <row r="110" spans="1:11" ht="12.9" customHeight="1">
      <c r="A110" s="5" t="str">
        <f>HYPERLINK("https://www.fabsurplus.com/sdi_catalog/salesItemDetails.do?id=103689")</f>
        <v>https://www.fabsurplus.com/sdi_catalog/salesItemDetails.do?id=103689</v>
      </c>
      <c r="B110" s="5" t="s">
        <v>325</v>
      </c>
      <c r="C110" s="5" t="s">
        <v>319</v>
      </c>
      <c r="D110" s="5" t="s">
        <v>326</v>
      </c>
      <c r="E110" s="5" t="s">
        <v>327</v>
      </c>
      <c r="F110" s="5" t="s">
        <v>23</v>
      </c>
      <c r="G110" s="5" t="s">
        <v>115</v>
      </c>
      <c r="H110" s="5"/>
      <c r="I110" s="5">
        <v>41791</v>
      </c>
      <c r="J110" s="5" t="s">
        <v>18</v>
      </c>
      <c r="K110" s="5" t="s">
        <v>32</v>
      </c>
    </row>
    <row r="111" spans="1:11" ht="12.9" customHeight="1">
      <c r="A111" s="2" t="str">
        <f>HYPERLINK("https://www.fabsurplus.com/sdi_catalog/salesItemDetails.do?id=103468")</f>
        <v>https://www.fabsurplus.com/sdi_catalog/salesItemDetails.do?id=103468</v>
      </c>
      <c r="B111" s="2" t="s">
        <v>328</v>
      </c>
      <c r="C111" s="2" t="s">
        <v>329</v>
      </c>
      <c r="D111" s="2" t="s">
        <v>330</v>
      </c>
      <c r="E111" s="2" t="s">
        <v>331</v>
      </c>
      <c r="F111" s="2" t="s">
        <v>43</v>
      </c>
      <c r="G111" s="2"/>
      <c r="H111" s="2" t="s">
        <v>25</v>
      </c>
      <c r="I111" s="2">
        <v>34700</v>
      </c>
      <c r="J111" s="2" t="s">
        <v>18</v>
      </c>
      <c r="K111" s="2"/>
    </row>
    <row r="112" spans="1:11" ht="12.9" customHeight="1">
      <c r="A112" s="5" t="str">
        <f>HYPERLINK("https://www.fabsurplus.com/sdi_catalog/salesItemDetails.do?id=103642")</f>
        <v>https://www.fabsurplus.com/sdi_catalog/salesItemDetails.do?id=103642</v>
      </c>
      <c r="B112" s="5" t="s">
        <v>332</v>
      </c>
      <c r="C112" s="5" t="s">
        <v>333</v>
      </c>
      <c r="D112" s="5" t="s">
        <v>334</v>
      </c>
      <c r="E112" s="5" t="s">
        <v>335</v>
      </c>
      <c r="F112" s="5" t="s">
        <v>23</v>
      </c>
      <c r="G112" s="5"/>
      <c r="H112" s="5"/>
      <c r="I112" s="5"/>
      <c r="J112" s="5" t="s">
        <v>18</v>
      </c>
      <c r="K112" s="5"/>
    </row>
    <row r="113" spans="1:11" ht="12.9" customHeight="1">
      <c r="A113" s="5" t="str">
        <f>HYPERLINK("https://www.fabsurplus.com/sdi_catalog/salesItemDetails.do?id=103695")</f>
        <v>https://www.fabsurplus.com/sdi_catalog/salesItemDetails.do?id=103695</v>
      </c>
      <c r="B113" s="5" t="s">
        <v>336</v>
      </c>
      <c r="C113" s="5" t="s">
        <v>337</v>
      </c>
      <c r="D113" s="5" t="s">
        <v>338</v>
      </c>
      <c r="E113" s="5" t="s">
        <v>339</v>
      </c>
      <c r="F113" s="5" t="s">
        <v>23</v>
      </c>
      <c r="G113" s="5" t="s">
        <v>37</v>
      </c>
      <c r="H113" s="5"/>
      <c r="I113" s="6">
        <v>42156</v>
      </c>
      <c r="J113" s="5" t="s">
        <v>18</v>
      </c>
      <c r="K113" s="5" t="s">
        <v>340</v>
      </c>
    </row>
    <row r="114" spans="1:11" ht="12.9" customHeight="1">
      <c r="A114" s="2" t="str">
        <f>HYPERLINK("https://www.fabsurplus.com/sdi_catalog/salesItemDetails.do?id=103693")</f>
        <v>https://www.fabsurplus.com/sdi_catalog/salesItemDetails.do?id=103693</v>
      </c>
      <c r="B114" s="2" t="s">
        <v>341</v>
      </c>
      <c r="C114" s="2" t="s">
        <v>342</v>
      </c>
      <c r="D114" s="2" t="s">
        <v>343</v>
      </c>
      <c r="E114" s="2" t="s">
        <v>344</v>
      </c>
      <c r="F114" s="2" t="s">
        <v>23</v>
      </c>
      <c r="G114" s="2" t="s">
        <v>37</v>
      </c>
      <c r="H114" s="2"/>
      <c r="I114" s="3">
        <v>37043</v>
      </c>
      <c r="J114" s="2" t="s">
        <v>18</v>
      </c>
      <c r="K114" s="4" t="s">
        <v>345</v>
      </c>
    </row>
    <row r="115" spans="1:11" ht="12.9" customHeight="1">
      <c r="A115" s="2" t="str">
        <f>HYPERLINK("https://www.fabsurplus.com/sdi_catalog/salesItemDetails.do?id=103207")</f>
        <v>https://www.fabsurplus.com/sdi_catalog/salesItemDetails.do?id=103207</v>
      </c>
      <c r="B115" s="2" t="s">
        <v>346</v>
      </c>
      <c r="C115" s="2" t="s">
        <v>347</v>
      </c>
      <c r="D115" s="2" t="s">
        <v>348</v>
      </c>
      <c r="E115" s="2" t="s">
        <v>349</v>
      </c>
      <c r="F115" s="2" t="s">
        <v>23</v>
      </c>
      <c r="G115" s="2"/>
      <c r="H115" s="2" t="s">
        <v>25</v>
      </c>
      <c r="I115" s="3"/>
      <c r="J115" s="2" t="s">
        <v>38</v>
      </c>
      <c r="K115" s="4" t="s">
        <v>350</v>
      </c>
    </row>
    <row r="116" spans="1:11" ht="12.9" customHeight="1">
      <c r="A116" s="5" t="str">
        <f>HYPERLINK("https://www.fabsurplus.com/sdi_catalog/salesItemDetails.do?id=103221")</f>
        <v>https://www.fabsurplus.com/sdi_catalog/salesItemDetails.do?id=103221</v>
      </c>
      <c r="B116" s="5" t="s">
        <v>351</v>
      </c>
      <c r="C116" s="5" t="s">
        <v>352</v>
      </c>
      <c r="D116" s="5" t="s">
        <v>353</v>
      </c>
      <c r="E116" s="5" t="s">
        <v>354</v>
      </c>
      <c r="F116" s="5" t="s">
        <v>23</v>
      </c>
      <c r="G116" s="5"/>
      <c r="H116" s="5" t="s">
        <v>17</v>
      </c>
      <c r="I116" s="6"/>
      <c r="J116" s="5" t="s">
        <v>18</v>
      </c>
      <c r="K116" s="7" t="s">
        <v>355</v>
      </c>
    </row>
    <row r="117" spans="1:11" ht="12.9" customHeight="1">
      <c r="A117" s="5" t="str">
        <f>HYPERLINK("https://www.fabsurplus.com/sdi_catalog/salesItemDetails.do?id=103081")</f>
        <v>https://www.fabsurplus.com/sdi_catalog/salesItemDetails.do?id=103081</v>
      </c>
      <c r="B117" s="5" t="s">
        <v>356</v>
      </c>
      <c r="C117" s="5" t="s">
        <v>357</v>
      </c>
      <c r="D117" s="5" t="s">
        <v>358</v>
      </c>
      <c r="E117" s="5" t="s">
        <v>359</v>
      </c>
      <c r="F117" s="5" t="s">
        <v>23</v>
      </c>
      <c r="G117" s="5" t="s">
        <v>360</v>
      </c>
      <c r="H117" s="5"/>
      <c r="I117" s="6"/>
      <c r="J117" s="5" t="s">
        <v>18</v>
      </c>
      <c r="K117" s="5"/>
    </row>
    <row r="118" spans="1:11" ht="12.9" customHeight="1">
      <c r="A118" s="5" t="str">
        <f>HYPERLINK("https://www.fabsurplus.com/sdi_catalog/salesItemDetails.do?id=103080")</f>
        <v>https://www.fabsurplus.com/sdi_catalog/salesItemDetails.do?id=103080</v>
      </c>
      <c r="B118" s="5" t="s">
        <v>361</v>
      </c>
      <c r="C118" s="5" t="s">
        <v>357</v>
      </c>
      <c r="D118" s="5" t="s">
        <v>358</v>
      </c>
      <c r="E118" s="5" t="s">
        <v>359</v>
      </c>
      <c r="F118" s="5" t="s">
        <v>23</v>
      </c>
      <c r="G118" s="5" t="s">
        <v>360</v>
      </c>
      <c r="H118" s="5"/>
      <c r="I118" s="6"/>
      <c r="J118" s="5" t="s">
        <v>18</v>
      </c>
      <c r="K118" s="5"/>
    </row>
    <row r="119" spans="1:11" ht="12.9" customHeight="1">
      <c r="A119" s="5" t="str">
        <f>HYPERLINK("https://www.fabsurplus.com/sdi_catalog/salesItemDetails.do?id=103079")</f>
        <v>https://www.fabsurplus.com/sdi_catalog/salesItemDetails.do?id=103079</v>
      </c>
      <c r="B119" s="5" t="s">
        <v>362</v>
      </c>
      <c r="C119" s="5" t="s">
        <v>357</v>
      </c>
      <c r="D119" s="5" t="s">
        <v>358</v>
      </c>
      <c r="E119" s="5" t="s">
        <v>359</v>
      </c>
      <c r="F119" s="5" t="s">
        <v>23</v>
      </c>
      <c r="G119" s="5" t="s">
        <v>360</v>
      </c>
      <c r="H119" s="5"/>
      <c r="I119" s="5"/>
      <c r="J119" s="5" t="s">
        <v>18</v>
      </c>
      <c r="K119" s="5"/>
    </row>
    <row r="120" spans="1:11" ht="12.9" customHeight="1">
      <c r="A120" s="5" t="str">
        <f>HYPERLINK("https://www.fabsurplus.com/sdi_catalog/salesItemDetails.do?id=103078")</f>
        <v>https://www.fabsurplus.com/sdi_catalog/salesItemDetails.do?id=103078</v>
      </c>
      <c r="B120" s="5" t="s">
        <v>363</v>
      </c>
      <c r="C120" s="5" t="s">
        <v>357</v>
      </c>
      <c r="D120" s="5" t="s">
        <v>358</v>
      </c>
      <c r="E120" s="5" t="s">
        <v>359</v>
      </c>
      <c r="F120" s="5" t="s">
        <v>23</v>
      </c>
      <c r="G120" s="5" t="s">
        <v>360</v>
      </c>
      <c r="H120" s="5"/>
      <c r="I120" s="5"/>
      <c r="J120" s="5" t="s">
        <v>18</v>
      </c>
      <c r="K120" s="5"/>
    </row>
    <row r="121" spans="1:11" ht="12.9" customHeight="1">
      <c r="A121" s="5" t="str">
        <f>HYPERLINK("https://www.fabsurplus.com/sdi_catalog/salesItemDetails.do?id=103077")</f>
        <v>https://www.fabsurplus.com/sdi_catalog/salesItemDetails.do?id=103077</v>
      </c>
      <c r="B121" s="5" t="s">
        <v>364</v>
      </c>
      <c r="C121" s="5" t="s">
        <v>357</v>
      </c>
      <c r="D121" s="5" t="s">
        <v>358</v>
      </c>
      <c r="E121" s="5" t="s">
        <v>359</v>
      </c>
      <c r="F121" s="5" t="s">
        <v>23</v>
      </c>
      <c r="G121" s="5" t="s">
        <v>360</v>
      </c>
      <c r="H121" s="5"/>
      <c r="I121" s="5"/>
      <c r="J121" s="5" t="s">
        <v>18</v>
      </c>
      <c r="K121" s="5"/>
    </row>
    <row r="122" spans="1:11" ht="12.9" customHeight="1">
      <c r="A122" s="5" t="str">
        <f>HYPERLINK("https://www.fabsurplus.com/sdi_catalog/salesItemDetails.do?id=103076")</f>
        <v>https://www.fabsurplus.com/sdi_catalog/salesItemDetails.do?id=103076</v>
      </c>
      <c r="B122" s="5" t="s">
        <v>365</v>
      </c>
      <c r="C122" s="5" t="s">
        <v>357</v>
      </c>
      <c r="D122" s="5" t="s">
        <v>358</v>
      </c>
      <c r="E122" s="5" t="s">
        <v>359</v>
      </c>
      <c r="F122" s="5" t="s">
        <v>23</v>
      </c>
      <c r="G122" s="5" t="s">
        <v>360</v>
      </c>
      <c r="H122" s="5"/>
      <c r="I122" s="5"/>
      <c r="J122" s="5" t="s">
        <v>18</v>
      </c>
      <c r="K122" s="5"/>
    </row>
    <row r="123" spans="1:11" ht="12.9" customHeight="1">
      <c r="A123" s="2" t="str">
        <f>HYPERLINK("https://www.fabsurplus.com/sdi_catalog/salesItemDetails.do?id=103075")</f>
        <v>https://www.fabsurplus.com/sdi_catalog/salesItemDetails.do?id=103075</v>
      </c>
      <c r="B123" s="2" t="s">
        <v>366</v>
      </c>
      <c r="C123" s="2" t="s">
        <v>357</v>
      </c>
      <c r="D123" s="2" t="s">
        <v>358</v>
      </c>
      <c r="E123" s="2" t="s">
        <v>359</v>
      </c>
      <c r="F123" s="2" t="s">
        <v>23</v>
      </c>
      <c r="G123" s="2" t="s">
        <v>360</v>
      </c>
      <c r="H123" s="2"/>
      <c r="I123" s="3"/>
      <c r="J123" s="2" t="s">
        <v>18</v>
      </c>
      <c r="K123" s="2"/>
    </row>
    <row r="124" spans="1:11" ht="12.9" customHeight="1">
      <c r="A124" s="5" t="str">
        <f>HYPERLINK("https://www.fabsurplus.com/sdi_catalog/salesItemDetails.do?id=103074")</f>
        <v>https://www.fabsurplus.com/sdi_catalog/salesItemDetails.do?id=103074</v>
      </c>
      <c r="B124" s="5" t="s">
        <v>367</v>
      </c>
      <c r="C124" s="5" t="s">
        <v>357</v>
      </c>
      <c r="D124" s="5" t="s">
        <v>358</v>
      </c>
      <c r="E124" s="5" t="s">
        <v>359</v>
      </c>
      <c r="F124" s="5" t="s">
        <v>23</v>
      </c>
      <c r="G124" s="5" t="s">
        <v>360</v>
      </c>
      <c r="H124" s="5"/>
      <c r="I124" s="5"/>
      <c r="J124" s="5" t="s">
        <v>18</v>
      </c>
      <c r="K124" s="5"/>
    </row>
    <row r="125" spans="1:11" ht="12.9" customHeight="1">
      <c r="A125" s="2" t="str">
        <f>HYPERLINK("https://www.fabsurplus.com/sdi_catalog/salesItemDetails.do?id=103073")</f>
        <v>https://www.fabsurplus.com/sdi_catalog/salesItemDetails.do?id=103073</v>
      </c>
      <c r="B125" s="2" t="s">
        <v>368</v>
      </c>
      <c r="C125" s="2" t="s">
        <v>357</v>
      </c>
      <c r="D125" s="2" t="s">
        <v>358</v>
      </c>
      <c r="E125" s="2" t="s">
        <v>359</v>
      </c>
      <c r="F125" s="2" t="s">
        <v>23</v>
      </c>
      <c r="G125" s="2" t="s">
        <v>360</v>
      </c>
      <c r="H125" s="2"/>
      <c r="I125" s="3"/>
      <c r="J125" s="2" t="s">
        <v>18</v>
      </c>
      <c r="K125" s="2"/>
    </row>
    <row r="126" spans="1:11" ht="12.9" customHeight="1">
      <c r="A126" s="5" t="str">
        <f>HYPERLINK("https://www.fabsurplus.com/sdi_catalog/salesItemDetails.do?id=103072")</f>
        <v>https://www.fabsurplus.com/sdi_catalog/salesItemDetails.do?id=103072</v>
      </c>
      <c r="B126" s="5" t="s">
        <v>369</v>
      </c>
      <c r="C126" s="5" t="s">
        <v>357</v>
      </c>
      <c r="D126" s="5" t="s">
        <v>358</v>
      </c>
      <c r="E126" s="5" t="s">
        <v>359</v>
      </c>
      <c r="F126" s="5" t="s">
        <v>23</v>
      </c>
      <c r="G126" s="5" t="s">
        <v>360</v>
      </c>
      <c r="H126" s="5"/>
      <c r="I126" s="5"/>
      <c r="J126" s="5" t="s">
        <v>18</v>
      </c>
      <c r="K126" s="5"/>
    </row>
    <row r="127" spans="1:11" ht="12.9" customHeight="1">
      <c r="A127" s="5" t="str">
        <f>HYPERLINK("https://www.fabsurplus.com/sdi_catalog/salesItemDetails.do?id=103071")</f>
        <v>https://www.fabsurplus.com/sdi_catalog/salesItemDetails.do?id=103071</v>
      </c>
      <c r="B127" s="5" t="s">
        <v>370</v>
      </c>
      <c r="C127" s="5" t="s">
        <v>357</v>
      </c>
      <c r="D127" s="5" t="s">
        <v>358</v>
      </c>
      <c r="E127" s="5" t="s">
        <v>359</v>
      </c>
      <c r="F127" s="5" t="s">
        <v>23</v>
      </c>
      <c r="G127" s="5" t="s">
        <v>360</v>
      </c>
      <c r="H127" s="5"/>
      <c r="I127" s="6"/>
      <c r="J127" s="5" t="s">
        <v>18</v>
      </c>
      <c r="K127" s="5"/>
    </row>
    <row r="128" spans="1:11" ht="12.9" customHeight="1">
      <c r="A128" s="5" t="str">
        <f>HYPERLINK("https://www.fabsurplus.com/sdi_catalog/salesItemDetails.do?id=103369")</f>
        <v>https://www.fabsurplus.com/sdi_catalog/salesItemDetails.do?id=103369</v>
      </c>
      <c r="B128" s="5" t="s">
        <v>371</v>
      </c>
      <c r="C128" s="5" t="s">
        <v>357</v>
      </c>
      <c r="D128" s="5" t="s">
        <v>372</v>
      </c>
      <c r="E128" s="5" t="s">
        <v>373</v>
      </c>
      <c r="F128" s="5" t="s">
        <v>23</v>
      </c>
      <c r="G128" s="5" t="s">
        <v>374</v>
      </c>
      <c r="H128" s="5" t="s">
        <v>25</v>
      </c>
      <c r="I128" s="6">
        <v>35947</v>
      </c>
      <c r="J128" s="5" t="s">
        <v>18</v>
      </c>
      <c r="K128" s="7" t="s">
        <v>375</v>
      </c>
    </row>
    <row r="129" spans="1:11" ht="12.9" customHeight="1">
      <c r="A129" s="2" t="str">
        <f>HYPERLINK("https://www.fabsurplus.com/sdi_catalog/salesItemDetails.do?id=103643")</f>
        <v>https://www.fabsurplus.com/sdi_catalog/salesItemDetails.do?id=103643</v>
      </c>
      <c r="B129" s="2" t="s">
        <v>376</v>
      </c>
      <c r="C129" s="2" t="s">
        <v>377</v>
      </c>
      <c r="D129" s="2" t="s">
        <v>378</v>
      </c>
      <c r="E129" s="2" t="s">
        <v>379</v>
      </c>
      <c r="F129" s="2" t="s">
        <v>23</v>
      </c>
      <c r="G129" s="2" t="s">
        <v>16</v>
      </c>
      <c r="H129" s="2"/>
      <c r="I129" s="3"/>
      <c r="J129" s="2" t="s">
        <v>18</v>
      </c>
      <c r="K129" s="2"/>
    </row>
    <row r="130" spans="1:11" ht="12.9" customHeight="1">
      <c r="A130" s="5" t="str">
        <f>HYPERLINK("https://www.fabsurplus.com/sdi_catalog/salesItemDetails.do?id=103149")</f>
        <v>https://www.fabsurplus.com/sdi_catalog/salesItemDetails.do?id=103149</v>
      </c>
      <c r="B130" s="5" t="s">
        <v>380</v>
      </c>
      <c r="C130" s="5" t="s">
        <v>381</v>
      </c>
      <c r="D130" s="5" t="s">
        <v>382</v>
      </c>
      <c r="E130" s="5" t="s">
        <v>383</v>
      </c>
      <c r="F130" s="5" t="s">
        <v>23</v>
      </c>
      <c r="G130" s="5" t="s">
        <v>37</v>
      </c>
      <c r="H130" s="5"/>
      <c r="I130" s="5"/>
      <c r="J130" s="5" t="s">
        <v>38</v>
      </c>
      <c r="K130" s="5"/>
    </row>
    <row r="131" spans="1:11" ht="12.9" customHeight="1">
      <c r="A131" s="5" t="str">
        <f>HYPERLINK("https://www.fabsurplus.com/sdi_catalog/salesItemDetails.do?id=103150")</f>
        <v>https://www.fabsurplus.com/sdi_catalog/salesItemDetails.do?id=103150</v>
      </c>
      <c r="B131" s="5" t="s">
        <v>384</v>
      </c>
      <c r="C131" s="5" t="s">
        <v>381</v>
      </c>
      <c r="D131" s="5" t="s">
        <v>385</v>
      </c>
      <c r="E131" s="5" t="s">
        <v>386</v>
      </c>
      <c r="F131" s="5" t="s">
        <v>23</v>
      </c>
      <c r="G131" s="5" t="s">
        <v>37</v>
      </c>
      <c r="H131" s="5"/>
      <c r="I131" s="5"/>
      <c r="J131" s="5" t="s">
        <v>38</v>
      </c>
      <c r="K131" s="5"/>
    </row>
    <row r="132" spans="1:11" ht="12.9" customHeight="1">
      <c r="A132" s="2" t="str">
        <f>HYPERLINK("https://www.fabsurplus.com/sdi_catalog/salesItemDetails.do?id=103442")</f>
        <v>https://www.fabsurplus.com/sdi_catalog/salesItemDetails.do?id=103442</v>
      </c>
      <c r="B132" s="2" t="s">
        <v>387</v>
      </c>
      <c r="C132" s="2" t="s">
        <v>388</v>
      </c>
      <c r="D132" s="2" t="s">
        <v>389</v>
      </c>
      <c r="E132" s="2" t="s">
        <v>390</v>
      </c>
      <c r="F132" s="2" t="s">
        <v>23</v>
      </c>
      <c r="G132" s="2" t="s">
        <v>391</v>
      </c>
      <c r="H132" s="2" t="s">
        <v>25</v>
      </c>
      <c r="I132" s="2"/>
      <c r="J132" s="2" t="s">
        <v>38</v>
      </c>
      <c r="K132" s="4" t="s">
        <v>392</v>
      </c>
    </row>
    <row r="133" spans="1:11" ht="12.9" customHeight="1">
      <c r="A133" s="2" t="str">
        <f>HYPERLINK("https://www.fabsurplus.com/sdi_catalog/salesItemDetails.do?id=103151")</f>
        <v>https://www.fabsurplus.com/sdi_catalog/salesItemDetails.do?id=103151</v>
      </c>
      <c r="B133" s="2" t="s">
        <v>393</v>
      </c>
      <c r="C133" s="2" t="s">
        <v>394</v>
      </c>
      <c r="D133" s="2" t="s">
        <v>395</v>
      </c>
      <c r="E133" s="2" t="s">
        <v>396</v>
      </c>
      <c r="F133" s="2" t="s">
        <v>23</v>
      </c>
      <c r="G133" s="2" t="s">
        <v>37</v>
      </c>
      <c r="H133" s="2"/>
      <c r="I133" s="2"/>
      <c r="J133" s="2" t="s">
        <v>38</v>
      </c>
      <c r="K133" s="2" t="s">
        <v>397</v>
      </c>
    </row>
    <row r="134" spans="1:11" ht="12.9" customHeight="1">
      <c r="A134" s="5" t="str">
        <f>HYPERLINK("https://www.fabsurplus.com/sdi_catalog/salesItemDetails.do?id=100701")</f>
        <v>https://www.fabsurplus.com/sdi_catalog/salesItemDetails.do?id=100701</v>
      </c>
      <c r="B134" s="5" t="s">
        <v>398</v>
      </c>
      <c r="C134" s="5" t="s">
        <v>399</v>
      </c>
      <c r="D134" s="5" t="s">
        <v>400</v>
      </c>
      <c r="E134" s="5" t="s">
        <v>401</v>
      </c>
      <c r="F134" s="5" t="s">
        <v>23</v>
      </c>
      <c r="G134" s="5" t="s">
        <v>402</v>
      </c>
      <c r="H134" s="5" t="s">
        <v>17</v>
      </c>
      <c r="I134" s="6">
        <v>39965</v>
      </c>
      <c r="J134" s="5" t="s">
        <v>18</v>
      </c>
      <c r="K134" s="5" t="s">
        <v>116</v>
      </c>
    </row>
    <row r="135" spans="1:11" ht="12.9" customHeight="1">
      <c r="A135" s="5" t="str">
        <f>HYPERLINK("https://www.fabsurplus.com/sdi_catalog/salesItemDetails.do?id=103371")</f>
        <v>https://www.fabsurplus.com/sdi_catalog/salesItemDetails.do?id=103371</v>
      </c>
      <c r="B135" s="5" t="s">
        <v>403</v>
      </c>
      <c r="C135" s="5" t="s">
        <v>404</v>
      </c>
      <c r="D135" s="5" t="s">
        <v>405</v>
      </c>
      <c r="E135" s="5" t="s">
        <v>406</v>
      </c>
      <c r="F135" s="5" t="s">
        <v>23</v>
      </c>
      <c r="G135" s="5" t="s">
        <v>54</v>
      </c>
      <c r="H135" s="5" t="s">
        <v>96</v>
      </c>
      <c r="I135" s="5">
        <v>37803</v>
      </c>
      <c r="J135" s="5" t="s">
        <v>18</v>
      </c>
      <c r="K135" s="7" t="s">
        <v>407</v>
      </c>
    </row>
    <row r="136" spans="1:11" ht="12.9" customHeight="1">
      <c r="A136" s="5" t="str">
        <f>HYPERLINK("https://www.fabsurplus.com/sdi_catalog/salesItemDetails.do?id=103401")</f>
        <v>https://www.fabsurplus.com/sdi_catalog/salesItemDetails.do?id=103401</v>
      </c>
      <c r="B136" s="5" t="s">
        <v>408</v>
      </c>
      <c r="C136" s="5" t="s">
        <v>404</v>
      </c>
      <c r="D136" s="5" t="s">
        <v>409</v>
      </c>
      <c r="E136" s="5" t="s">
        <v>410</v>
      </c>
      <c r="F136" s="5" t="s">
        <v>23</v>
      </c>
      <c r="G136" s="5" t="s">
        <v>54</v>
      </c>
      <c r="H136" s="5"/>
      <c r="I136" s="5"/>
      <c r="J136" s="5"/>
      <c r="K136" s="5"/>
    </row>
    <row r="137" spans="1:11" ht="12.9" customHeight="1">
      <c r="A137" s="5" t="str">
        <f>HYPERLINK("https://www.fabsurplus.com/sdi_catalog/salesItemDetails.do?id=103231")</f>
        <v>https://www.fabsurplus.com/sdi_catalog/salesItemDetails.do?id=103231</v>
      </c>
      <c r="B137" s="5" t="s">
        <v>411</v>
      </c>
      <c r="C137" s="5" t="s">
        <v>412</v>
      </c>
      <c r="D137" s="5" t="s">
        <v>413</v>
      </c>
      <c r="E137" s="5" t="s">
        <v>414</v>
      </c>
      <c r="F137" s="5" t="s">
        <v>23</v>
      </c>
      <c r="G137" s="5" t="s">
        <v>37</v>
      </c>
      <c r="H137" s="5" t="s">
        <v>25</v>
      </c>
      <c r="I137" s="5">
        <v>37408</v>
      </c>
      <c r="J137" s="5" t="s">
        <v>18</v>
      </c>
      <c r="K137" s="7" t="s">
        <v>415</v>
      </c>
    </row>
    <row r="138" spans="1:11" ht="12.9" customHeight="1">
      <c r="A138" s="5" t="str">
        <f>HYPERLINK("https://www.fabsurplus.com/sdi_catalog/salesItemDetails.do?id=103218")</f>
        <v>https://www.fabsurplus.com/sdi_catalog/salesItemDetails.do?id=103218</v>
      </c>
      <c r="B138" s="5" t="s">
        <v>416</v>
      </c>
      <c r="C138" s="5" t="s">
        <v>417</v>
      </c>
      <c r="D138" s="5" t="s">
        <v>418</v>
      </c>
      <c r="E138" s="5" t="s">
        <v>419</v>
      </c>
      <c r="F138" s="5" t="s">
        <v>23</v>
      </c>
      <c r="G138" s="5" t="s">
        <v>302</v>
      </c>
      <c r="H138" s="5" t="s">
        <v>25</v>
      </c>
      <c r="I138" s="5"/>
      <c r="J138" s="5" t="s">
        <v>18</v>
      </c>
      <c r="K138" s="7" t="s">
        <v>420</v>
      </c>
    </row>
    <row r="139" spans="1:11" ht="12.9" customHeight="1">
      <c r="A139" s="5" t="str">
        <f>HYPERLINK("https://www.fabsurplus.com/sdi_catalog/salesItemDetails.do?id=103402")</f>
        <v>https://www.fabsurplus.com/sdi_catalog/salesItemDetails.do?id=103402</v>
      </c>
      <c r="B139" s="5" t="s">
        <v>421</v>
      </c>
      <c r="C139" s="5" t="s">
        <v>422</v>
      </c>
      <c r="D139" s="5" t="s">
        <v>423</v>
      </c>
      <c r="E139" s="5" t="s">
        <v>128</v>
      </c>
      <c r="F139" s="5" t="s">
        <v>43</v>
      </c>
      <c r="G139" s="5" t="s">
        <v>54</v>
      </c>
      <c r="H139" s="5"/>
      <c r="I139" s="5"/>
      <c r="J139" s="5"/>
      <c r="K139" s="5"/>
    </row>
    <row r="140" spans="1:11" ht="12.9" customHeight="1">
      <c r="A140" s="2" t="str">
        <f>HYPERLINK("https://www.fabsurplus.com/sdi_catalog/salesItemDetails.do?id=103403")</f>
        <v>https://www.fabsurplus.com/sdi_catalog/salesItemDetails.do?id=103403</v>
      </c>
      <c r="B140" s="2" t="s">
        <v>424</v>
      </c>
      <c r="C140" s="2" t="s">
        <v>422</v>
      </c>
      <c r="D140" s="2" t="s">
        <v>425</v>
      </c>
      <c r="E140" s="2" t="s">
        <v>426</v>
      </c>
      <c r="F140" s="2" t="s">
        <v>23</v>
      </c>
      <c r="G140" s="2" t="s">
        <v>54</v>
      </c>
      <c r="H140" s="2"/>
      <c r="I140" s="2"/>
      <c r="J140" s="2"/>
      <c r="K140" s="2" t="s">
        <v>427</v>
      </c>
    </row>
    <row r="141" spans="1:11" ht="12.9" customHeight="1">
      <c r="A141" s="2" t="str">
        <f>HYPERLINK("https://www.fabsurplus.com/sdi_catalog/salesItemDetails.do?id=103405")</f>
        <v>https://www.fabsurplus.com/sdi_catalog/salesItemDetails.do?id=103405</v>
      </c>
      <c r="B141" s="2" t="s">
        <v>428</v>
      </c>
      <c r="C141" s="2" t="s">
        <v>422</v>
      </c>
      <c r="D141" s="2" t="s">
        <v>429</v>
      </c>
      <c r="E141" s="2" t="s">
        <v>80</v>
      </c>
      <c r="F141" s="2" t="s">
        <v>48</v>
      </c>
      <c r="G141" s="2" t="s">
        <v>54</v>
      </c>
      <c r="H141" s="2"/>
      <c r="I141" s="2"/>
      <c r="J141" s="2"/>
      <c r="K141" s="2" t="s">
        <v>430</v>
      </c>
    </row>
    <row r="142" spans="1:11" ht="12.9" customHeight="1">
      <c r="A142" s="2" t="str">
        <f>HYPERLINK("https://www.fabsurplus.com/sdi_catalog/salesItemDetails.do?id=103404")</f>
        <v>https://www.fabsurplus.com/sdi_catalog/salesItemDetails.do?id=103404</v>
      </c>
      <c r="B142" s="2" t="s">
        <v>431</v>
      </c>
      <c r="C142" s="2" t="s">
        <v>422</v>
      </c>
      <c r="D142" s="2" t="s">
        <v>432</v>
      </c>
      <c r="E142" s="2" t="s">
        <v>433</v>
      </c>
      <c r="F142" s="2" t="s">
        <v>48</v>
      </c>
      <c r="G142" s="2" t="s">
        <v>54</v>
      </c>
      <c r="H142" s="2"/>
      <c r="I142" s="2"/>
      <c r="J142" s="2"/>
      <c r="K142" s="2" t="s">
        <v>427</v>
      </c>
    </row>
    <row r="143" spans="1:11" ht="12.9" customHeight="1">
      <c r="A143" s="2" t="str">
        <f>HYPERLINK("https://www.fabsurplus.com/sdi_catalog/salesItemDetails.do?id=103152")</f>
        <v>https://www.fabsurplus.com/sdi_catalog/salesItemDetails.do?id=103152</v>
      </c>
      <c r="B143" s="2" t="s">
        <v>434</v>
      </c>
      <c r="C143" s="2" t="s">
        <v>435</v>
      </c>
      <c r="D143" s="2" t="s">
        <v>436</v>
      </c>
      <c r="E143" s="2" t="s">
        <v>437</v>
      </c>
      <c r="F143" s="2" t="s">
        <v>23</v>
      </c>
      <c r="G143" s="2"/>
      <c r="H143" s="2"/>
      <c r="I143" s="2"/>
      <c r="J143" s="2" t="s">
        <v>38</v>
      </c>
      <c r="K143" s="2" t="s">
        <v>438</v>
      </c>
    </row>
    <row r="144" spans="1:11" ht="12.9" customHeight="1">
      <c r="A144" s="2" t="str">
        <f>HYPERLINK("https://www.fabsurplus.com/sdi_catalog/salesItemDetails.do?id=103374")</f>
        <v>https://www.fabsurplus.com/sdi_catalog/salesItemDetails.do?id=103374</v>
      </c>
      <c r="B144" s="2" t="s">
        <v>439</v>
      </c>
      <c r="C144" s="2" t="s">
        <v>440</v>
      </c>
      <c r="D144" s="2" t="s">
        <v>441</v>
      </c>
      <c r="E144" s="2" t="s">
        <v>442</v>
      </c>
      <c r="F144" s="2" t="s">
        <v>23</v>
      </c>
      <c r="G144" s="2" t="s">
        <v>115</v>
      </c>
      <c r="H144" s="2"/>
      <c r="I144" s="2">
        <v>42887</v>
      </c>
      <c r="J144" s="2" t="s">
        <v>18</v>
      </c>
      <c r="K144" s="2" t="s">
        <v>49</v>
      </c>
    </row>
    <row r="145" spans="1:11" ht="12.9" customHeight="1">
      <c r="A145" s="2" t="str">
        <f>HYPERLINK("https://www.fabsurplus.com/sdi_catalog/salesItemDetails.do?id=100703")</f>
        <v>https://www.fabsurplus.com/sdi_catalog/salesItemDetails.do?id=100703</v>
      </c>
      <c r="B145" s="2" t="s">
        <v>443</v>
      </c>
      <c r="C145" s="2" t="s">
        <v>444</v>
      </c>
      <c r="D145" s="2" t="s">
        <v>445</v>
      </c>
      <c r="E145" s="2" t="s">
        <v>446</v>
      </c>
      <c r="F145" s="2" t="s">
        <v>43</v>
      </c>
      <c r="G145" s="2" t="s">
        <v>447</v>
      </c>
      <c r="H145" s="2" t="s">
        <v>17</v>
      </c>
      <c r="I145" s="3">
        <v>40695</v>
      </c>
      <c r="J145" s="2" t="s">
        <v>18</v>
      </c>
      <c r="K145" s="4" t="s">
        <v>448</v>
      </c>
    </row>
    <row r="146" spans="1:11" ht="12.9" customHeight="1">
      <c r="A146" s="2" t="str">
        <f>HYPERLINK("https://www.fabsurplus.com/sdi_catalog/salesItemDetails.do?id=103418")</f>
        <v>https://www.fabsurplus.com/sdi_catalog/salesItemDetails.do?id=103418</v>
      </c>
      <c r="B146" s="2" t="s">
        <v>449</v>
      </c>
      <c r="C146" s="2" t="s">
        <v>450</v>
      </c>
      <c r="D146" s="2" t="s">
        <v>451</v>
      </c>
      <c r="E146" s="2" t="s">
        <v>452</v>
      </c>
      <c r="F146" s="2" t="s">
        <v>23</v>
      </c>
      <c r="G146" s="2"/>
      <c r="H146" s="2" t="s">
        <v>25</v>
      </c>
      <c r="I146" s="2"/>
      <c r="J146" s="2" t="s">
        <v>18</v>
      </c>
      <c r="K146" s="2" t="s">
        <v>453</v>
      </c>
    </row>
    <row r="147" spans="1:11" ht="12.9" customHeight="1">
      <c r="A147" s="5" t="str">
        <f>HYPERLINK("https://www.fabsurplus.com/sdi_catalog/salesItemDetails.do?id=103227")</f>
        <v>https://www.fabsurplus.com/sdi_catalog/salesItemDetails.do?id=103227</v>
      </c>
      <c r="B147" s="5" t="s">
        <v>454</v>
      </c>
      <c r="C147" s="5" t="s">
        <v>450</v>
      </c>
      <c r="D147" s="5" t="s">
        <v>455</v>
      </c>
      <c r="E147" s="5" t="s">
        <v>456</v>
      </c>
      <c r="F147" s="5" t="s">
        <v>23</v>
      </c>
      <c r="G147" s="5" t="s">
        <v>115</v>
      </c>
      <c r="H147" s="5" t="s">
        <v>25</v>
      </c>
      <c r="I147" s="5">
        <v>38869</v>
      </c>
      <c r="J147" s="5" t="s">
        <v>18</v>
      </c>
      <c r="K147" s="5" t="s">
        <v>457</v>
      </c>
    </row>
    <row r="148" spans="1:11" ht="12.9" customHeight="1">
      <c r="A148" s="5" t="str">
        <f>HYPERLINK("https://www.fabsurplus.com/sdi_catalog/salesItemDetails.do?id=103519")</f>
        <v>https://www.fabsurplus.com/sdi_catalog/salesItemDetails.do?id=103519</v>
      </c>
      <c r="B148" s="5" t="s">
        <v>458</v>
      </c>
      <c r="C148" s="5" t="s">
        <v>459</v>
      </c>
      <c r="D148" s="5" t="s">
        <v>460</v>
      </c>
      <c r="E148" s="5" t="s">
        <v>461</v>
      </c>
      <c r="F148" s="5" t="s">
        <v>23</v>
      </c>
      <c r="G148" s="5" t="s">
        <v>16</v>
      </c>
      <c r="H148" s="5"/>
      <c r="I148" s="5">
        <v>38504</v>
      </c>
      <c r="J148" s="5" t="s">
        <v>18</v>
      </c>
      <c r="K148" s="7" t="s">
        <v>144</v>
      </c>
    </row>
    <row r="149" spans="1:11" ht="12.9" customHeight="1">
      <c r="A149" s="2" t="str">
        <f>HYPERLINK("https://www.fabsurplus.com/sdi_catalog/salesItemDetails.do?id=103518")</f>
        <v>https://www.fabsurplus.com/sdi_catalog/salesItemDetails.do?id=103518</v>
      </c>
      <c r="B149" s="2" t="s">
        <v>462</v>
      </c>
      <c r="C149" s="2" t="s">
        <v>459</v>
      </c>
      <c r="D149" s="2" t="s">
        <v>460</v>
      </c>
      <c r="E149" s="2" t="s">
        <v>461</v>
      </c>
      <c r="F149" s="2" t="s">
        <v>23</v>
      </c>
      <c r="G149" s="2" t="s">
        <v>16</v>
      </c>
      <c r="H149" s="2"/>
      <c r="I149" s="3">
        <v>39965</v>
      </c>
      <c r="J149" s="2" t="s">
        <v>18</v>
      </c>
      <c r="K149" s="4" t="s">
        <v>144</v>
      </c>
    </row>
    <row r="150" spans="1:11" ht="12.9" customHeight="1">
      <c r="A150" s="2" t="str">
        <f>HYPERLINK("https://www.fabsurplus.com/sdi_catalog/salesItemDetails.do?id=103083")</f>
        <v>https://www.fabsurplus.com/sdi_catalog/salesItemDetails.do?id=103083</v>
      </c>
      <c r="B150" s="2" t="s">
        <v>463</v>
      </c>
      <c r="C150" s="2" t="s">
        <v>459</v>
      </c>
      <c r="D150" s="2" t="s">
        <v>464</v>
      </c>
      <c r="E150" s="2" t="s">
        <v>465</v>
      </c>
      <c r="F150" s="2" t="s">
        <v>23</v>
      </c>
      <c r="G150" s="2" t="s">
        <v>360</v>
      </c>
      <c r="H150" s="2"/>
      <c r="I150" s="3"/>
      <c r="J150" s="2" t="s">
        <v>18</v>
      </c>
      <c r="K150" s="2" t="s">
        <v>466</v>
      </c>
    </row>
    <row r="151" spans="1:11" ht="12.9" customHeight="1">
      <c r="A151" s="5" t="str">
        <f>HYPERLINK("https://www.fabsurplus.com/sdi_catalog/salesItemDetails.do?id=103082")</f>
        <v>https://www.fabsurplus.com/sdi_catalog/salesItemDetails.do?id=103082</v>
      </c>
      <c r="B151" s="5" t="s">
        <v>467</v>
      </c>
      <c r="C151" s="5" t="s">
        <v>459</v>
      </c>
      <c r="D151" s="5" t="s">
        <v>464</v>
      </c>
      <c r="E151" s="5" t="s">
        <v>465</v>
      </c>
      <c r="F151" s="5" t="s">
        <v>23</v>
      </c>
      <c r="G151" s="5" t="s">
        <v>360</v>
      </c>
      <c r="H151" s="5"/>
      <c r="I151" s="6"/>
      <c r="J151" s="5" t="s">
        <v>18</v>
      </c>
      <c r="K151" s="5" t="s">
        <v>466</v>
      </c>
    </row>
    <row r="152" spans="1:11" ht="12.9" customHeight="1">
      <c r="A152" s="2" t="str">
        <f>HYPERLINK("https://www.fabsurplus.com/sdi_catalog/salesItemDetails.do?id=103556")</f>
        <v>https://www.fabsurplus.com/sdi_catalog/salesItemDetails.do?id=103556</v>
      </c>
      <c r="B152" s="2" t="s">
        <v>468</v>
      </c>
      <c r="C152" s="2" t="s">
        <v>459</v>
      </c>
      <c r="D152" s="2" t="s">
        <v>469</v>
      </c>
      <c r="E152" s="2" t="s">
        <v>470</v>
      </c>
      <c r="F152" s="2" t="s">
        <v>23</v>
      </c>
      <c r="G152" s="2" t="s">
        <v>16</v>
      </c>
      <c r="H152" s="2"/>
      <c r="I152" s="3"/>
      <c r="J152" s="2" t="s">
        <v>18</v>
      </c>
      <c r="K152" s="4" t="s">
        <v>144</v>
      </c>
    </row>
    <row r="153" spans="1:11" ht="12.9" customHeight="1">
      <c r="A153" s="2" t="str">
        <f>HYPERLINK("https://www.fabsurplus.com/sdi_catalog/salesItemDetails.do?id=103521")</f>
        <v>https://www.fabsurplus.com/sdi_catalog/salesItemDetails.do?id=103521</v>
      </c>
      <c r="B153" s="2" t="s">
        <v>471</v>
      </c>
      <c r="C153" s="2" t="s">
        <v>459</v>
      </c>
      <c r="D153" s="2" t="s">
        <v>472</v>
      </c>
      <c r="E153" s="2" t="s">
        <v>473</v>
      </c>
      <c r="F153" s="2" t="s">
        <v>23</v>
      </c>
      <c r="G153" s="2" t="s">
        <v>16</v>
      </c>
      <c r="H153" s="2"/>
      <c r="I153" s="3">
        <v>37043</v>
      </c>
      <c r="J153" s="2" t="s">
        <v>18</v>
      </c>
      <c r="K153" s="4" t="s">
        <v>144</v>
      </c>
    </row>
    <row r="154" spans="1:11" ht="12.9" customHeight="1">
      <c r="A154" s="2" t="str">
        <f>HYPERLINK("https://www.fabsurplus.com/sdi_catalog/salesItemDetails.do?id=103520")</f>
        <v>https://www.fabsurplus.com/sdi_catalog/salesItemDetails.do?id=103520</v>
      </c>
      <c r="B154" s="2" t="s">
        <v>474</v>
      </c>
      <c r="C154" s="2" t="s">
        <v>459</v>
      </c>
      <c r="D154" s="2" t="s">
        <v>472</v>
      </c>
      <c r="E154" s="2" t="s">
        <v>473</v>
      </c>
      <c r="F154" s="2" t="s">
        <v>23</v>
      </c>
      <c r="G154" s="2" t="s">
        <v>16</v>
      </c>
      <c r="H154" s="2"/>
      <c r="I154" s="3">
        <v>37773</v>
      </c>
      <c r="J154" s="2" t="s">
        <v>18</v>
      </c>
      <c r="K154" s="4" t="s">
        <v>144</v>
      </c>
    </row>
    <row r="155" spans="1:11" ht="12.9" customHeight="1">
      <c r="A155" s="2" t="str">
        <f>HYPERLINK("https://www.fabsurplus.com/sdi_catalog/salesItemDetails.do?id=103522")</f>
        <v>https://www.fabsurplus.com/sdi_catalog/salesItemDetails.do?id=103522</v>
      </c>
      <c r="B155" s="2" t="s">
        <v>475</v>
      </c>
      <c r="C155" s="2" t="s">
        <v>459</v>
      </c>
      <c r="D155" s="2" t="s">
        <v>472</v>
      </c>
      <c r="E155" s="2" t="s">
        <v>476</v>
      </c>
      <c r="F155" s="2" t="s">
        <v>23</v>
      </c>
      <c r="G155" s="2" t="s">
        <v>16</v>
      </c>
      <c r="H155" s="2"/>
      <c r="I155" s="2"/>
      <c r="J155" s="2" t="s">
        <v>18</v>
      </c>
      <c r="K155" s="4" t="s">
        <v>144</v>
      </c>
    </row>
    <row r="156" spans="1:11" ht="12.9" customHeight="1">
      <c r="A156" s="2" t="str">
        <f>HYPERLINK("https://www.fabsurplus.com/sdi_catalog/salesItemDetails.do?id=103524")</f>
        <v>https://www.fabsurplus.com/sdi_catalog/salesItemDetails.do?id=103524</v>
      </c>
      <c r="B156" s="2" t="s">
        <v>477</v>
      </c>
      <c r="C156" s="2" t="s">
        <v>459</v>
      </c>
      <c r="D156" s="2" t="s">
        <v>478</v>
      </c>
      <c r="E156" s="2" t="s">
        <v>479</v>
      </c>
      <c r="F156" s="2" t="s">
        <v>23</v>
      </c>
      <c r="G156" s="2" t="s">
        <v>16</v>
      </c>
      <c r="H156" s="2"/>
      <c r="I156" s="2"/>
      <c r="J156" s="2" t="s">
        <v>18</v>
      </c>
      <c r="K156" s="4" t="s">
        <v>144</v>
      </c>
    </row>
    <row r="157" spans="1:11" ht="12.9" customHeight="1">
      <c r="A157" s="5" t="str">
        <f>HYPERLINK("https://www.fabsurplus.com/sdi_catalog/salesItemDetails.do?id=103523")</f>
        <v>https://www.fabsurplus.com/sdi_catalog/salesItemDetails.do?id=103523</v>
      </c>
      <c r="B157" s="5" t="s">
        <v>480</v>
      </c>
      <c r="C157" s="5" t="s">
        <v>459</v>
      </c>
      <c r="D157" s="5" t="s">
        <v>478</v>
      </c>
      <c r="E157" s="5" t="s">
        <v>481</v>
      </c>
      <c r="F157" s="5" t="s">
        <v>23</v>
      </c>
      <c r="G157" s="5" t="s">
        <v>16</v>
      </c>
      <c r="H157" s="5"/>
      <c r="I157" s="6">
        <v>37773</v>
      </c>
      <c r="J157" s="5" t="s">
        <v>18</v>
      </c>
      <c r="K157" s="7" t="s">
        <v>144</v>
      </c>
    </row>
    <row r="158" spans="1:11" ht="12.9" customHeight="1">
      <c r="A158" s="5" t="str">
        <f>HYPERLINK("https://www.fabsurplus.com/sdi_catalog/salesItemDetails.do?id=103084")</f>
        <v>https://www.fabsurplus.com/sdi_catalog/salesItemDetails.do?id=103084</v>
      </c>
      <c r="B158" s="5" t="s">
        <v>482</v>
      </c>
      <c r="C158" s="5" t="s">
        <v>459</v>
      </c>
      <c r="D158" s="5" t="s">
        <v>478</v>
      </c>
      <c r="E158" s="5" t="s">
        <v>465</v>
      </c>
      <c r="F158" s="5" t="s">
        <v>23</v>
      </c>
      <c r="G158" s="5" t="s">
        <v>360</v>
      </c>
      <c r="H158" s="5"/>
      <c r="I158" s="6"/>
      <c r="J158" s="5" t="s">
        <v>18</v>
      </c>
      <c r="K158" s="5" t="s">
        <v>483</v>
      </c>
    </row>
    <row r="159" spans="1:11" ht="12.9" customHeight="1">
      <c r="A159" s="5" t="str">
        <f>HYPERLINK("https://www.fabsurplus.com/sdi_catalog/salesItemDetails.do?id=103406")</f>
        <v>https://www.fabsurplus.com/sdi_catalog/salesItemDetails.do?id=103406</v>
      </c>
      <c r="B159" s="5" t="s">
        <v>484</v>
      </c>
      <c r="C159" s="5" t="s">
        <v>485</v>
      </c>
      <c r="D159" s="5" t="s">
        <v>486</v>
      </c>
      <c r="E159" s="5" t="s">
        <v>84</v>
      </c>
      <c r="F159" s="5" t="s">
        <v>23</v>
      </c>
      <c r="G159" s="5" t="s">
        <v>54</v>
      </c>
      <c r="H159" s="5"/>
      <c r="I159" s="5"/>
      <c r="J159" s="5"/>
      <c r="K159" s="5"/>
    </row>
    <row r="160" spans="1:11" ht="12.9" customHeight="1">
      <c r="A160" s="5" t="str">
        <f>HYPERLINK("https://www.fabsurplus.com/sdi_catalog/salesItemDetails.do?id=103644")</f>
        <v>https://www.fabsurplus.com/sdi_catalog/salesItemDetails.do?id=103644</v>
      </c>
      <c r="B160" s="5" t="s">
        <v>487</v>
      </c>
      <c r="C160" s="5" t="s">
        <v>488</v>
      </c>
      <c r="D160" s="5" t="s">
        <v>489</v>
      </c>
      <c r="E160" s="5" t="s">
        <v>490</v>
      </c>
      <c r="F160" s="5" t="s">
        <v>23</v>
      </c>
      <c r="G160" s="5"/>
      <c r="H160" s="5"/>
      <c r="I160" s="5"/>
      <c r="J160" s="5" t="s">
        <v>18</v>
      </c>
      <c r="K160" s="5"/>
    </row>
    <row r="161" spans="1:11" ht="12.9" customHeight="1">
      <c r="A161" s="5" t="str">
        <f>HYPERLINK("https://www.fabsurplus.com/sdi_catalog/salesItemDetails.do?id=103085")</f>
        <v>https://www.fabsurplus.com/sdi_catalog/salesItemDetails.do?id=103085</v>
      </c>
      <c r="B161" s="5" t="s">
        <v>491</v>
      </c>
      <c r="C161" s="5" t="s">
        <v>492</v>
      </c>
      <c r="D161" s="5" t="s">
        <v>493</v>
      </c>
      <c r="E161" s="5" t="s">
        <v>494</v>
      </c>
      <c r="F161" s="5" t="s">
        <v>23</v>
      </c>
      <c r="G161" s="5" t="s">
        <v>360</v>
      </c>
      <c r="H161" s="5"/>
      <c r="I161" s="5">
        <v>37408</v>
      </c>
      <c r="J161" s="5" t="s">
        <v>18</v>
      </c>
      <c r="K161" s="7" t="s">
        <v>495</v>
      </c>
    </row>
    <row r="162" spans="1:11" ht="12.9" customHeight="1">
      <c r="A162" s="5" t="str">
        <f>HYPERLINK("https://www.fabsurplus.com/sdi_catalog/salesItemDetails.do?id=103694")</f>
        <v>https://www.fabsurplus.com/sdi_catalog/salesItemDetails.do?id=103694</v>
      </c>
      <c r="B162" s="5" t="s">
        <v>496</v>
      </c>
      <c r="C162" s="5" t="s">
        <v>492</v>
      </c>
      <c r="D162" s="5" t="s">
        <v>497</v>
      </c>
      <c r="E162" s="5" t="s">
        <v>498</v>
      </c>
      <c r="F162" s="5" t="s">
        <v>23</v>
      </c>
      <c r="G162" s="5" t="s">
        <v>16</v>
      </c>
      <c r="H162" s="5"/>
      <c r="I162" s="5">
        <v>38139</v>
      </c>
      <c r="J162" s="5" t="s">
        <v>18</v>
      </c>
      <c r="K162" s="5" t="s">
        <v>32</v>
      </c>
    </row>
    <row r="163" spans="1:11" ht="12.9" customHeight="1">
      <c r="A163" s="5" t="str">
        <f>HYPERLINK("https://www.fabsurplus.com/sdi_catalog/salesItemDetails.do?id=103087")</f>
        <v>https://www.fabsurplus.com/sdi_catalog/salesItemDetails.do?id=103087</v>
      </c>
      <c r="B163" s="5" t="s">
        <v>499</v>
      </c>
      <c r="C163" s="5" t="s">
        <v>492</v>
      </c>
      <c r="D163" s="5" t="s">
        <v>500</v>
      </c>
      <c r="E163" s="5" t="s">
        <v>501</v>
      </c>
      <c r="F163" s="5" t="s">
        <v>23</v>
      </c>
      <c r="G163" s="5" t="s">
        <v>360</v>
      </c>
      <c r="H163" s="5"/>
      <c r="I163" s="5">
        <v>42186</v>
      </c>
      <c r="J163" s="5" t="s">
        <v>18</v>
      </c>
      <c r="K163" s="7" t="s">
        <v>502</v>
      </c>
    </row>
    <row r="164" spans="1:11" ht="12.9" customHeight="1">
      <c r="A164" s="5" t="str">
        <f>HYPERLINK("https://www.fabsurplus.com/sdi_catalog/salesItemDetails.do?id=103086")</f>
        <v>https://www.fabsurplus.com/sdi_catalog/salesItemDetails.do?id=103086</v>
      </c>
      <c r="B164" s="5" t="s">
        <v>503</v>
      </c>
      <c r="C164" s="5" t="s">
        <v>492</v>
      </c>
      <c r="D164" s="5" t="s">
        <v>500</v>
      </c>
      <c r="E164" s="5" t="s">
        <v>501</v>
      </c>
      <c r="F164" s="5" t="s">
        <v>23</v>
      </c>
      <c r="G164" s="5" t="s">
        <v>360</v>
      </c>
      <c r="H164" s="5"/>
      <c r="I164" s="5">
        <v>42156</v>
      </c>
      <c r="J164" s="5" t="s">
        <v>18</v>
      </c>
      <c r="K164" s="7" t="s">
        <v>504</v>
      </c>
    </row>
    <row r="165" spans="1:11" ht="12.9" customHeight="1">
      <c r="A165" s="2" t="str">
        <f>HYPERLINK("https://www.fabsurplus.com/sdi_catalog/salesItemDetails.do?id=103153")</f>
        <v>https://www.fabsurplus.com/sdi_catalog/salesItemDetails.do?id=103153</v>
      </c>
      <c r="B165" s="2" t="s">
        <v>505</v>
      </c>
      <c r="C165" s="2" t="s">
        <v>506</v>
      </c>
      <c r="D165" s="2" t="s">
        <v>507</v>
      </c>
      <c r="E165" s="2" t="s">
        <v>508</v>
      </c>
      <c r="F165" s="2" t="s">
        <v>23</v>
      </c>
      <c r="G165" s="2"/>
      <c r="H165" s="2"/>
      <c r="I165" s="2"/>
      <c r="J165" s="2" t="s">
        <v>38</v>
      </c>
      <c r="K165" s="2"/>
    </row>
    <row r="166" spans="1:11" ht="12.9" customHeight="1">
      <c r="A166" s="5" t="str">
        <f>HYPERLINK("https://www.fabsurplus.com/sdi_catalog/salesItemDetails.do?id=103154")</f>
        <v>https://www.fabsurplus.com/sdi_catalog/salesItemDetails.do?id=103154</v>
      </c>
      <c r="B166" s="5" t="s">
        <v>509</v>
      </c>
      <c r="C166" s="5" t="s">
        <v>506</v>
      </c>
      <c r="D166" s="5" t="s">
        <v>510</v>
      </c>
      <c r="E166" s="5" t="s">
        <v>511</v>
      </c>
      <c r="F166" s="5" t="s">
        <v>23</v>
      </c>
      <c r="G166" s="5"/>
      <c r="H166" s="5"/>
      <c r="I166" s="5"/>
      <c r="J166" s="5" t="s">
        <v>38</v>
      </c>
      <c r="K166" s="5"/>
    </row>
    <row r="167" spans="1:11" ht="12.9" customHeight="1">
      <c r="A167" s="5" t="str">
        <f>HYPERLINK("https://www.fabsurplus.com/sdi_catalog/salesItemDetails.do?id=103645")</f>
        <v>https://www.fabsurplus.com/sdi_catalog/salesItemDetails.do?id=103645</v>
      </c>
      <c r="B167" s="5" t="s">
        <v>512</v>
      </c>
      <c r="C167" s="5" t="s">
        <v>513</v>
      </c>
      <c r="D167" s="5" t="s">
        <v>514</v>
      </c>
      <c r="E167" s="5" t="s">
        <v>515</v>
      </c>
      <c r="F167" s="5" t="s">
        <v>23</v>
      </c>
      <c r="G167" s="5" t="s">
        <v>302</v>
      </c>
      <c r="H167" s="5"/>
      <c r="I167" s="5"/>
      <c r="J167" s="5" t="s">
        <v>18</v>
      </c>
      <c r="K167" s="5"/>
    </row>
    <row r="168" spans="1:11" ht="12.9" customHeight="1">
      <c r="A168" s="5" t="str">
        <f>HYPERLINK("https://www.fabsurplus.com/sdi_catalog/salesItemDetails.do?id=103646")</f>
        <v>https://www.fabsurplus.com/sdi_catalog/salesItemDetails.do?id=103646</v>
      </c>
      <c r="B168" s="5" t="s">
        <v>516</v>
      </c>
      <c r="C168" s="5" t="s">
        <v>517</v>
      </c>
      <c r="D168" s="5" t="s">
        <v>518</v>
      </c>
      <c r="E168" s="5" t="s">
        <v>519</v>
      </c>
      <c r="F168" s="5" t="s">
        <v>23</v>
      </c>
      <c r="G168" s="5" t="s">
        <v>37</v>
      </c>
      <c r="H168" s="5"/>
      <c r="I168" s="5"/>
      <c r="J168" s="5" t="s">
        <v>18</v>
      </c>
      <c r="K168" s="5" t="s">
        <v>520</v>
      </c>
    </row>
    <row r="169" spans="1:11" ht="12.9" customHeight="1">
      <c r="A169" s="2" t="str">
        <f>HYPERLINK("https://www.fabsurplus.com/sdi_catalog/salesItemDetails.do?id=103469")</f>
        <v>https://www.fabsurplus.com/sdi_catalog/salesItemDetails.do?id=103469</v>
      </c>
      <c r="B169" s="2" t="s">
        <v>521</v>
      </c>
      <c r="C169" s="2" t="s">
        <v>522</v>
      </c>
      <c r="D169" s="2" t="s">
        <v>523</v>
      </c>
      <c r="E169" s="2" t="s">
        <v>524</v>
      </c>
      <c r="F169" s="2" t="s">
        <v>23</v>
      </c>
      <c r="G169" s="2"/>
      <c r="H169" s="2" t="s">
        <v>25</v>
      </c>
      <c r="I169" s="2">
        <v>38718</v>
      </c>
      <c r="J169" s="2" t="s">
        <v>18</v>
      </c>
      <c r="K169" s="2"/>
    </row>
    <row r="170" spans="1:11" ht="12.9" customHeight="1">
      <c r="A170" s="5" t="str">
        <f>HYPERLINK("https://www.fabsurplus.com/sdi_catalog/salesItemDetails.do?id=103407")</f>
        <v>https://www.fabsurplus.com/sdi_catalog/salesItemDetails.do?id=103407</v>
      </c>
      <c r="B170" s="5" t="s">
        <v>525</v>
      </c>
      <c r="C170" s="5" t="s">
        <v>526</v>
      </c>
      <c r="D170" s="5" t="s">
        <v>527</v>
      </c>
      <c r="E170" s="5" t="s">
        <v>128</v>
      </c>
      <c r="F170" s="5" t="s">
        <v>23</v>
      </c>
      <c r="G170" s="5" t="s">
        <v>54</v>
      </c>
      <c r="H170" s="5"/>
      <c r="I170" s="5"/>
      <c r="J170" s="5"/>
      <c r="K170" s="5"/>
    </row>
    <row r="171" spans="1:11" ht="12.9" customHeight="1">
      <c r="A171" s="2" t="str">
        <f>HYPERLINK("https://www.fabsurplus.com/sdi_catalog/salesItemDetails.do?id=103435")</f>
        <v>https://www.fabsurplus.com/sdi_catalog/salesItemDetails.do?id=103435</v>
      </c>
      <c r="B171" s="2" t="s">
        <v>528</v>
      </c>
      <c r="C171" s="2" t="s">
        <v>526</v>
      </c>
      <c r="D171" s="2" t="s">
        <v>529</v>
      </c>
      <c r="E171" s="2" t="s">
        <v>530</v>
      </c>
      <c r="F171" s="2" t="s">
        <v>23</v>
      </c>
      <c r="G171" s="2" t="s">
        <v>54</v>
      </c>
      <c r="H171" s="2" t="s">
        <v>96</v>
      </c>
      <c r="I171" s="2">
        <v>35674</v>
      </c>
      <c r="J171" s="2" t="s">
        <v>18</v>
      </c>
      <c r="K171" s="4" t="s">
        <v>531</v>
      </c>
    </row>
    <row r="172" spans="1:11" ht="12.9" customHeight="1">
      <c r="A172" s="2" t="str">
        <f>HYPERLINK("https://www.fabsurplus.com/sdi_catalog/salesItemDetails.do?id=103408")</f>
        <v>https://www.fabsurplus.com/sdi_catalog/salesItemDetails.do?id=103408</v>
      </c>
      <c r="B172" s="2" t="s">
        <v>532</v>
      </c>
      <c r="C172" s="2" t="s">
        <v>526</v>
      </c>
      <c r="D172" s="2" t="s">
        <v>533</v>
      </c>
      <c r="E172" s="2" t="s">
        <v>84</v>
      </c>
      <c r="F172" s="2" t="s">
        <v>23</v>
      </c>
      <c r="G172" s="2" t="s">
        <v>54</v>
      </c>
      <c r="H172" s="2"/>
      <c r="I172" s="2"/>
      <c r="J172" s="2"/>
      <c r="K172" s="2"/>
    </row>
    <row r="173" spans="1:11" ht="12.9" customHeight="1">
      <c r="A173" s="5" t="str">
        <f>HYPERLINK("https://www.fabsurplus.com/sdi_catalog/salesItemDetails.do?id=68903")</f>
        <v>https://www.fabsurplus.com/sdi_catalog/salesItemDetails.do?id=68903</v>
      </c>
      <c r="B173" s="5" t="s">
        <v>534</v>
      </c>
      <c r="C173" s="5" t="s">
        <v>535</v>
      </c>
      <c r="D173" s="5" t="s">
        <v>536</v>
      </c>
      <c r="E173" s="5" t="s">
        <v>537</v>
      </c>
      <c r="F173" s="5" t="s">
        <v>23</v>
      </c>
      <c r="G173" s="5" t="s">
        <v>402</v>
      </c>
      <c r="H173" s="5" t="s">
        <v>17</v>
      </c>
      <c r="I173" s="6">
        <v>36312</v>
      </c>
      <c r="J173" s="5" t="s">
        <v>18</v>
      </c>
      <c r="K173" s="5" t="s">
        <v>538</v>
      </c>
    </row>
    <row r="174" spans="1:11" ht="12.9" customHeight="1">
      <c r="A174" s="2" t="str">
        <f>HYPERLINK("https://www.fabsurplus.com/sdi_catalog/salesItemDetails.do?id=100704")</f>
        <v>https://www.fabsurplus.com/sdi_catalog/salesItemDetails.do?id=100704</v>
      </c>
      <c r="B174" s="2" t="s">
        <v>539</v>
      </c>
      <c r="C174" s="2" t="s">
        <v>535</v>
      </c>
      <c r="D174" s="2" t="s">
        <v>540</v>
      </c>
      <c r="E174" s="2" t="s">
        <v>541</v>
      </c>
      <c r="F174" s="2" t="s">
        <v>23</v>
      </c>
      <c r="G174" s="2" t="s">
        <v>115</v>
      </c>
      <c r="H174" s="2" t="s">
        <v>542</v>
      </c>
      <c r="I174" s="2"/>
      <c r="J174" s="2" t="s">
        <v>18</v>
      </c>
      <c r="K174" s="4" t="s">
        <v>543</v>
      </c>
    </row>
    <row r="175" spans="1:11" ht="12.9" customHeight="1">
      <c r="A175" s="5" t="str">
        <f>HYPERLINK("https://www.fabsurplus.com/sdi_catalog/salesItemDetails.do?id=100705")</f>
        <v>https://www.fabsurplus.com/sdi_catalog/salesItemDetails.do?id=100705</v>
      </c>
      <c r="B175" s="5" t="s">
        <v>544</v>
      </c>
      <c r="C175" s="5" t="s">
        <v>535</v>
      </c>
      <c r="D175" s="5" t="s">
        <v>545</v>
      </c>
      <c r="E175" s="5" t="s">
        <v>541</v>
      </c>
      <c r="F175" s="5" t="s">
        <v>23</v>
      </c>
      <c r="G175" s="5" t="s">
        <v>115</v>
      </c>
      <c r="H175" s="5" t="s">
        <v>542</v>
      </c>
      <c r="I175" s="5"/>
      <c r="J175" s="5" t="s">
        <v>18</v>
      </c>
      <c r="K175" s="7" t="s">
        <v>546</v>
      </c>
    </row>
    <row r="176" spans="1:11" ht="12.9" customHeight="1">
      <c r="A176" s="2" t="str">
        <f>HYPERLINK("https://www.fabsurplus.com/sdi_catalog/salesItemDetails.do?id=103696")</f>
        <v>https://www.fabsurplus.com/sdi_catalog/salesItemDetails.do?id=103696</v>
      </c>
      <c r="B176" s="2" t="s">
        <v>547</v>
      </c>
      <c r="C176" s="2" t="s">
        <v>535</v>
      </c>
      <c r="D176" s="2" t="s">
        <v>545</v>
      </c>
      <c r="E176" s="2" t="s">
        <v>252</v>
      </c>
      <c r="F176" s="2" t="s">
        <v>43</v>
      </c>
      <c r="G176" s="2" t="s">
        <v>115</v>
      </c>
      <c r="H176" s="2"/>
      <c r="I176" s="2">
        <v>36678</v>
      </c>
      <c r="J176" s="2" t="s">
        <v>18</v>
      </c>
      <c r="K176" s="2" t="s">
        <v>32</v>
      </c>
    </row>
    <row r="177" spans="1:11" ht="12.9" customHeight="1">
      <c r="A177" s="5" t="str">
        <f>HYPERLINK("https://www.fabsurplus.com/sdi_catalog/salesItemDetails.do?id=103381")</f>
        <v>https://www.fabsurplus.com/sdi_catalog/salesItemDetails.do?id=103381</v>
      </c>
      <c r="B177" s="5" t="s">
        <v>548</v>
      </c>
      <c r="C177" s="5" t="s">
        <v>549</v>
      </c>
      <c r="D177" s="5" t="s">
        <v>550</v>
      </c>
      <c r="E177" s="5" t="s">
        <v>551</v>
      </c>
      <c r="F177" s="5" t="s">
        <v>43</v>
      </c>
      <c r="G177" s="5"/>
      <c r="H177" s="5" t="s">
        <v>25</v>
      </c>
      <c r="I177" s="5"/>
      <c r="J177" s="5" t="s">
        <v>18</v>
      </c>
      <c r="K177" s="7" t="s">
        <v>552</v>
      </c>
    </row>
    <row r="178" spans="1:11" ht="12.9" customHeight="1">
      <c r="A178" s="2" t="str">
        <f>HYPERLINK("https://www.fabsurplus.com/sdi_catalog/salesItemDetails.do?id=103647")</f>
        <v>https://www.fabsurplus.com/sdi_catalog/salesItemDetails.do?id=103647</v>
      </c>
      <c r="B178" s="2" t="s">
        <v>553</v>
      </c>
      <c r="C178" s="2" t="s">
        <v>549</v>
      </c>
      <c r="D178" s="2" t="s">
        <v>554</v>
      </c>
      <c r="E178" s="2" t="s">
        <v>555</v>
      </c>
      <c r="F178" s="2" t="s">
        <v>23</v>
      </c>
      <c r="G178" s="2"/>
      <c r="H178" s="2"/>
      <c r="I178" s="2"/>
      <c r="J178" s="2" t="s">
        <v>18</v>
      </c>
      <c r="K178" s="2" t="s">
        <v>556</v>
      </c>
    </row>
    <row r="179" spans="1:11" ht="12.9" customHeight="1">
      <c r="A179" s="2" t="str">
        <f>HYPERLINK("https://www.fabsurplus.com/sdi_catalog/salesItemDetails.do?id=91128")</f>
        <v>https://www.fabsurplus.com/sdi_catalog/salesItemDetails.do?id=91128</v>
      </c>
      <c r="B179" s="2" t="s">
        <v>557</v>
      </c>
      <c r="C179" s="2" t="s">
        <v>549</v>
      </c>
      <c r="D179" s="2" t="s">
        <v>558</v>
      </c>
      <c r="E179" s="2" t="s">
        <v>559</v>
      </c>
      <c r="F179" s="2" t="s">
        <v>23</v>
      </c>
      <c r="G179" s="2" t="s">
        <v>560</v>
      </c>
      <c r="H179" s="2" t="s">
        <v>17</v>
      </c>
      <c r="I179" s="3">
        <v>35947</v>
      </c>
      <c r="J179" s="2" t="s">
        <v>18</v>
      </c>
      <c r="K179" s="4" t="s">
        <v>561</v>
      </c>
    </row>
    <row r="180" spans="1:11" ht="12.9" customHeight="1">
      <c r="A180" s="5" t="str">
        <f>HYPERLINK("https://www.fabsurplus.com/sdi_catalog/salesItemDetails.do?id=100938")</f>
        <v>https://www.fabsurplus.com/sdi_catalog/salesItemDetails.do?id=100938</v>
      </c>
      <c r="B180" s="5" t="s">
        <v>562</v>
      </c>
      <c r="C180" s="5" t="s">
        <v>563</v>
      </c>
      <c r="D180" s="5" t="s">
        <v>564</v>
      </c>
      <c r="E180" s="5" t="s">
        <v>565</v>
      </c>
      <c r="F180" s="5" t="s">
        <v>48</v>
      </c>
      <c r="G180" s="5" t="s">
        <v>64</v>
      </c>
      <c r="H180" s="5" t="s">
        <v>25</v>
      </c>
      <c r="I180" s="6">
        <v>38869</v>
      </c>
      <c r="J180" s="5" t="s">
        <v>18</v>
      </c>
      <c r="K180" s="7" t="s">
        <v>566</v>
      </c>
    </row>
    <row r="181" spans="1:11" ht="12.9" customHeight="1">
      <c r="A181" s="2" t="str">
        <f>HYPERLINK("https://www.fabsurplus.com/sdi_catalog/salesItemDetails.do?id=103224")</f>
        <v>https://www.fabsurplus.com/sdi_catalog/salesItemDetails.do?id=103224</v>
      </c>
      <c r="B181" s="2" t="s">
        <v>567</v>
      </c>
      <c r="C181" s="2" t="s">
        <v>568</v>
      </c>
      <c r="D181" s="2" t="s">
        <v>569</v>
      </c>
      <c r="E181" s="2" t="s">
        <v>570</v>
      </c>
      <c r="F181" s="2" t="s">
        <v>23</v>
      </c>
      <c r="G181" s="2" t="s">
        <v>571</v>
      </c>
      <c r="H181" s="2" t="s">
        <v>25</v>
      </c>
      <c r="I181" s="2">
        <v>37408</v>
      </c>
      <c r="J181" s="2" t="s">
        <v>18</v>
      </c>
      <c r="K181" s="4" t="s">
        <v>572</v>
      </c>
    </row>
    <row r="182" spans="1:11" ht="12.9" customHeight="1">
      <c r="A182" s="5" t="str">
        <f t="shared" ref="A182:A183" si="0">HYPERLINK("https://www.fabsurplus.com/sdi_catalog/salesItemDetails.do?id=103140")</f>
        <v>https://www.fabsurplus.com/sdi_catalog/salesItemDetails.do?id=103140</v>
      </c>
      <c r="B182" s="5" t="s">
        <v>573</v>
      </c>
      <c r="C182" s="5" t="s">
        <v>574</v>
      </c>
      <c r="D182" s="5" t="s">
        <v>575</v>
      </c>
      <c r="E182" s="5" t="s">
        <v>576</v>
      </c>
      <c r="F182" s="5" t="s">
        <v>23</v>
      </c>
      <c r="G182" s="5" t="s">
        <v>24</v>
      </c>
      <c r="H182" s="5" t="s">
        <v>17</v>
      </c>
      <c r="I182" s="5">
        <v>37773</v>
      </c>
      <c r="J182" s="5" t="s">
        <v>18</v>
      </c>
      <c r="K182" s="7" t="s">
        <v>577</v>
      </c>
    </row>
    <row r="183" spans="1:11" ht="12.9" customHeight="1">
      <c r="A183" s="2" t="str">
        <f t="shared" si="0"/>
        <v>https://www.fabsurplus.com/sdi_catalog/salesItemDetails.do?id=103140</v>
      </c>
      <c r="B183" s="2" t="s">
        <v>573</v>
      </c>
      <c r="C183" s="2" t="s">
        <v>574</v>
      </c>
      <c r="D183" s="2" t="s">
        <v>575</v>
      </c>
      <c r="E183" s="2" t="s">
        <v>576</v>
      </c>
      <c r="F183" s="2" t="s">
        <v>23</v>
      </c>
      <c r="G183" s="2" t="s">
        <v>24</v>
      </c>
      <c r="H183" s="2" t="s">
        <v>17</v>
      </c>
      <c r="I183" s="3">
        <v>37773</v>
      </c>
      <c r="J183" s="2" t="s">
        <v>18</v>
      </c>
      <c r="K183" s="4" t="s">
        <v>577</v>
      </c>
    </row>
    <row r="184" spans="1:11" ht="12.9" customHeight="1">
      <c r="A184" s="5" t="str">
        <f>HYPERLINK("https://www.fabsurplus.com/sdi_catalog/salesItemDetails.do?id=103155")</f>
        <v>https://www.fabsurplus.com/sdi_catalog/salesItemDetails.do?id=103155</v>
      </c>
      <c r="B184" s="5" t="s">
        <v>578</v>
      </c>
      <c r="C184" s="5" t="s">
        <v>579</v>
      </c>
      <c r="D184" s="5" t="s">
        <v>580</v>
      </c>
      <c r="E184" s="5" t="s">
        <v>581</v>
      </c>
      <c r="F184" s="5" t="s">
        <v>23</v>
      </c>
      <c r="G184" s="5"/>
      <c r="H184" s="5"/>
      <c r="I184" s="6"/>
      <c r="J184" s="5" t="s">
        <v>38</v>
      </c>
      <c r="K184" s="7" t="s">
        <v>582</v>
      </c>
    </row>
    <row r="185" spans="1:11" ht="12.9" customHeight="1">
      <c r="A185" s="5" t="str">
        <f>HYPERLINK("https://www.fabsurplus.com/sdi_catalog/salesItemDetails.do?id=102599")</f>
        <v>https://www.fabsurplus.com/sdi_catalog/salesItemDetails.do?id=102599</v>
      </c>
      <c r="B185" s="5" t="s">
        <v>583</v>
      </c>
      <c r="C185" s="5" t="s">
        <v>584</v>
      </c>
      <c r="D185" s="5" t="s">
        <v>585</v>
      </c>
      <c r="E185" s="5" t="s">
        <v>586</v>
      </c>
      <c r="F185" s="5" t="s">
        <v>23</v>
      </c>
      <c r="G185" s="5" t="s">
        <v>37</v>
      </c>
      <c r="H185" s="5" t="s">
        <v>17</v>
      </c>
      <c r="I185" s="6">
        <v>42887</v>
      </c>
      <c r="J185" s="5" t="s">
        <v>18</v>
      </c>
      <c r="K185" s="7" t="s">
        <v>587</v>
      </c>
    </row>
    <row r="186" spans="1:11" ht="12.9" customHeight="1">
      <c r="A186" s="5" t="str">
        <f>HYPERLINK("https://www.fabsurplus.com/sdi_catalog/salesItemDetails.do?id=103436")</f>
        <v>https://www.fabsurplus.com/sdi_catalog/salesItemDetails.do?id=103436</v>
      </c>
      <c r="B186" s="5" t="s">
        <v>588</v>
      </c>
      <c r="C186" s="5" t="s">
        <v>589</v>
      </c>
      <c r="D186" s="5" t="s">
        <v>590</v>
      </c>
      <c r="E186" s="5" t="s">
        <v>591</v>
      </c>
      <c r="F186" s="5" t="s">
        <v>23</v>
      </c>
      <c r="G186" s="5" t="s">
        <v>592</v>
      </c>
      <c r="H186" s="5" t="s">
        <v>17</v>
      </c>
      <c r="I186" s="6">
        <v>38504</v>
      </c>
      <c r="J186" s="5" t="s">
        <v>18</v>
      </c>
      <c r="K186" s="7" t="s">
        <v>593</v>
      </c>
    </row>
    <row r="187" spans="1:11" ht="12.9" customHeight="1">
      <c r="A187" s="2" t="str">
        <f>HYPERLINK("https://www.fabsurplus.com/sdi_catalog/salesItemDetails.do?id=100706")</f>
        <v>https://www.fabsurplus.com/sdi_catalog/salesItemDetails.do?id=100706</v>
      </c>
      <c r="B187" s="2" t="s">
        <v>594</v>
      </c>
      <c r="C187" s="2" t="s">
        <v>595</v>
      </c>
      <c r="D187" s="2" t="s">
        <v>596</v>
      </c>
      <c r="E187" s="2" t="s">
        <v>597</v>
      </c>
      <c r="F187" s="2" t="s">
        <v>23</v>
      </c>
      <c r="G187" s="2" t="s">
        <v>402</v>
      </c>
      <c r="H187" s="2" t="s">
        <v>25</v>
      </c>
      <c r="I187" s="3">
        <v>39234</v>
      </c>
      <c r="J187" s="2" t="s">
        <v>18</v>
      </c>
      <c r="K187" s="4" t="s">
        <v>598</v>
      </c>
    </row>
    <row r="188" spans="1:11" ht="12.9" customHeight="1">
      <c r="A188" s="2" t="str">
        <f>HYPERLINK("https://www.fabsurplus.com/sdi_catalog/salesItemDetails.do?id=103464")</f>
        <v>https://www.fabsurplus.com/sdi_catalog/salesItemDetails.do?id=103464</v>
      </c>
      <c r="B188" s="2" t="s">
        <v>599</v>
      </c>
      <c r="C188" s="2" t="s">
        <v>600</v>
      </c>
      <c r="D188" s="2" t="s">
        <v>601</v>
      </c>
      <c r="E188" s="2" t="s">
        <v>602</v>
      </c>
      <c r="F188" s="2" t="s">
        <v>23</v>
      </c>
      <c r="G188" s="2"/>
      <c r="H188" s="2" t="s">
        <v>25</v>
      </c>
      <c r="I188" s="3">
        <v>42370</v>
      </c>
      <c r="J188" s="2" t="s">
        <v>18</v>
      </c>
      <c r="K188" s="2"/>
    </row>
    <row r="189" spans="1:11" ht="12.9" customHeight="1">
      <c r="A189" s="5" t="str">
        <f>HYPERLINK("https://www.fabsurplus.com/sdi_catalog/salesItemDetails.do?id=100937")</f>
        <v>https://www.fabsurplus.com/sdi_catalog/salesItemDetails.do?id=100937</v>
      </c>
      <c r="B189" s="5" t="s">
        <v>603</v>
      </c>
      <c r="C189" s="5" t="s">
        <v>604</v>
      </c>
      <c r="D189" s="5" t="s">
        <v>605</v>
      </c>
      <c r="E189" s="5" t="s">
        <v>606</v>
      </c>
      <c r="F189" s="5" t="s">
        <v>23</v>
      </c>
      <c r="G189" s="5"/>
      <c r="H189" s="5" t="s">
        <v>17</v>
      </c>
      <c r="I189" s="6">
        <v>41426</v>
      </c>
      <c r="J189" s="5" t="s">
        <v>18</v>
      </c>
      <c r="K189" s="7" t="s">
        <v>607</v>
      </c>
    </row>
    <row r="190" spans="1:11" ht="12.9" customHeight="1">
      <c r="A190" s="2" t="str">
        <f>HYPERLINK("https://www.fabsurplus.com/sdi_catalog/salesItemDetails.do?id=103706")</f>
        <v>https://www.fabsurplus.com/sdi_catalog/salesItemDetails.do?id=103706</v>
      </c>
      <c r="B190" s="2" t="s">
        <v>608</v>
      </c>
      <c r="C190" s="2" t="s">
        <v>609</v>
      </c>
      <c r="D190" s="2" t="s">
        <v>610</v>
      </c>
      <c r="E190" s="2" t="s">
        <v>611</v>
      </c>
      <c r="F190" s="2" t="s">
        <v>23</v>
      </c>
      <c r="G190" s="2" t="s">
        <v>592</v>
      </c>
      <c r="H190" s="2"/>
      <c r="I190" s="2">
        <v>36678</v>
      </c>
      <c r="J190" s="2" t="s">
        <v>18</v>
      </c>
      <c r="K190" s="2" t="s">
        <v>65</v>
      </c>
    </row>
    <row r="191" spans="1:11" ht="12.9" customHeight="1">
      <c r="A191" s="5" t="str">
        <f>HYPERLINK("https://www.fabsurplus.com/sdi_catalog/salesItemDetails.do?id=103089")</f>
        <v>https://www.fabsurplus.com/sdi_catalog/salesItemDetails.do?id=103089</v>
      </c>
      <c r="B191" s="5" t="s">
        <v>612</v>
      </c>
      <c r="C191" s="5" t="s">
        <v>609</v>
      </c>
      <c r="D191" s="5" t="s">
        <v>613</v>
      </c>
      <c r="E191" s="5" t="s">
        <v>614</v>
      </c>
      <c r="F191" s="5" t="s">
        <v>23</v>
      </c>
      <c r="G191" s="5" t="s">
        <v>360</v>
      </c>
      <c r="H191" s="5"/>
      <c r="I191" s="5">
        <v>41821</v>
      </c>
      <c r="J191" s="5" t="s">
        <v>18</v>
      </c>
      <c r="K191" s="7" t="s">
        <v>615</v>
      </c>
    </row>
    <row r="192" spans="1:11" ht="12.9" customHeight="1">
      <c r="A192" s="2" t="str">
        <f>HYPERLINK("https://www.fabsurplus.com/sdi_catalog/salesItemDetails.do?id=103088")</f>
        <v>https://www.fabsurplus.com/sdi_catalog/salesItemDetails.do?id=103088</v>
      </c>
      <c r="B192" s="2" t="s">
        <v>616</v>
      </c>
      <c r="C192" s="2" t="s">
        <v>609</v>
      </c>
      <c r="D192" s="2" t="s">
        <v>613</v>
      </c>
      <c r="E192" s="2" t="s">
        <v>614</v>
      </c>
      <c r="F192" s="2" t="s">
        <v>23</v>
      </c>
      <c r="G192" s="2" t="s">
        <v>360</v>
      </c>
      <c r="H192" s="2"/>
      <c r="I192" s="2">
        <v>41760</v>
      </c>
      <c r="J192" s="2" t="s">
        <v>18</v>
      </c>
      <c r="K192" s="4" t="s">
        <v>617</v>
      </c>
    </row>
    <row r="193" spans="1:11" ht="12.9" customHeight="1">
      <c r="A193" s="5" t="str">
        <f>HYPERLINK("https://www.fabsurplus.com/sdi_catalog/salesItemDetails.do?id=103091")</f>
        <v>https://www.fabsurplus.com/sdi_catalog/salesItemDetails.do?id=103091</v>
      </c>
      <c r="B193" s="5" t="s">
        <v>618</v>
      </c>
      <c r="C193" s="5" t="s">
        <v>609</v>
      </c>
      <c r="D193" s="5" t="s">
        <v>619</v>
      </c>
      <c r="E193" s="5" t="s">
        <v>620</v>
      </c>
      <c r="F193" s="5" t="s">
        <v>23</v>
      </c>
      <c r="G193" s="5" t="s">
        <v>360</v>
      </c>
      <c r="H193" s="5"/>
      <c r="I193" s="5">
        <v>37773</v>
      </c>
      <c r="J193" s="5" t="s">
        <v>18</v>
      </c>
      <c r="K193" s="5" t="s">
        <v>621</v>
      </c>
    </row>
    <row r="194" spans="1:11" ht="12.9" customHeight="1">
      <c r="A194" s="2" t="str">
        <f>HYPERLINK("https://www.fabsurplus.com/sdi_catalog/salesItemDetails.do?id=103090")</f>
        <v>https://www.fabsurplus.com/sdi_catalog/salesItemDetails.do?id=103090</v>
      </c>
      <c r="B194" s="2" t="s">
        <v>622</v>
      </c>
      <c r="C194" s="2" t="s">
        <v>609</v>
      </c>
      <c r="D194" s="2" t="s">
        <v>619</v>
      </c>
      <c r="E194" s="2" t="s">
        <v>620</v>
      </c>
      <c r="F194" s="2" t="s">
        <v>23</v>
      </c>
      <c r="G194" s="2" t="s">
        <v>360</v>
      </c>
      <c r="H194" s="2"/>
      <c r="I194" s="3">
        <v>37773</v>
      </c>
      <c r="J194" s="2" t="s">
        <v>18</v>
      </c>
      <c r="K194" s="2" t="s">
        <v>621</v>
      </c>
    </row>
    <row r="195" spans="1:11" ht="12.9" customHeight="1">
      <c r="A195" s="5" t="str">
        <f>HYPERLINK("https://www.fabsurplus.com/sdi_catalog/salesItemDetails.do?id=103525")</f>
        <v>https://www.fabsurplus.com/sdi_catalog/salesItemDetails.do?id=103525</v>
      </c>
      <c r="B195" s="5" t="s">
        <v>623</v>
      </c>
      <c r="C195" s="5" t="s">
        <v>624</v>
      </c>
      <c r="D195" s="5" t="s">
        <v>625</v>
      </c>
      <c r="E195" s="5" t="s">
        <v>626</v>
      </c>
      <c r="F195" s="5" t="s">
        <v>23</v>
      </c>
      <c r="G195" s="5" t="s">
        <v>592</v>
      </c>
      <c r="H195" s="5"/>
      <c r="I195" s="5">
        <v>38139</v>
      </c>
      <c r="J195" s="5" t="s">
        <v>18</v>
      </c>
      <c r="K195" s="7" t="s">
        <v>144</v>
      </c>
    </row>
    <row r="196" spans="1:11" ht="12.9" customHeight="1">
      <c r="A196" s="2" t="str">
        <f>HYPERLINK("https://www.fabsurplus.com/sdi_catalog/salesItemDetails.do?id=103526")</f>
        <v>https://www.fabsurplus.com/sdi_catalog/salesItemDetails.do?id=103526</v>
      </c>
      <c r="B196" s="2" t="s">
        <v>627</v>
      </c>
      <c r="C196" s="2" t="s">
        <v>628</v>
      </c>
      <c r="D196" s="2" t="s">
        <v>629</v>
      </c>
      <c r="E196" s="2" t="s">
        <v>630</v>
      </c>
      <c r="F196" s="2" t="s">
        <v>23</v>
      </c>
      <c r="G196" s="2" t="s">
        <v>592</v>
      </c>
      <c r="H196" s="2"/>
      <c r="I196" s="3">
        <v>38504</v>
      </c>
      <c r="J196" s="2" t="s">
        <v>18</v>
      </c>
      <c r="K196" s="4" t="s">
        <v>144</v>
      </c>
    </row>
    <row r="197" spans="1:11" ht="12.9" customHeight="1">
      <c r="A197" s="5" t="str">
        <f>HYPERLINK("https://www.fabsurplus.com/sdi_catalog/salesItemDetails.do?id=103527")</f>
        <v>https://www.fabsurplus.com/sdi_catalog/salesItemDetails.do?id=103527</v>
      </c>
      <c r="B197" s="5" t="s">
        <v>631</v>
      </c>
      <c r="C197" s="5" t="s">
        <v>628</v>
      </c>
      <c r="D197" s="5" t="s">
        <v>629</v>
      </c>
      <c r="E197" s="5" t="s">
        <v>632</v>
      </c>
      <c r="F197" s="5" t="s">
        <v>23</v>
      </c>
      <c r="G197" s="5" t="s">
        <v>592</v>
      </c>
      <c r="H197" s="5"/>
      <c r="I197" s="5">
        <v>38139</v>
      </c>
      <c r="J197" s="5" t="s">
        <v>18</v>
      </c>
      <c r="K197" s="7" t="s">
        <v>144</v>
      </c>
    </row>
    <row r="198" spans="1:11" ht="12.9" customHeight="1">
      <c r="A198" s="2" t="str">
        <f>HYPERLINK("https://www.fabsurplus.com/sdi_catalog/salesItemDetails.do?id=103466")</f>
        <v>https://www.fabsurplus.com/sdi_catalog/salesItemDetails.do?id=103466</v>
      </c>
      <c r="B198" s="2" t="s">
        <v>633</v>
      </c>
      <c r="C198" s="2" t="s">
        <v>634</v>
      </c>
      <c r="D198" s="2" t="s">
        <v>635</v>
      </c>
      <c r="E198" s="2" t="s">
        <v>636</v>
      </c>
      <c r="F198" s="2" t="s">
        <v>23</v>
      </c>
      <c r="G198" s="2"/>
      <c r="H198" s="2" t="s">
        <v>25</v>
      </c>
      <c r="I198" s="2">
        <v>42370</v>
      </c>
      <c r="J198" s="2" t="s">
        <v>18</v>
      </c>
      <c r="K198" s="2"/>
    </row>
    <row r="199" spans="1:11" ht="12.9" customHeight="1">
      <c r="A199" s="5" t="str">
        <f>HYPERLINK("https://www.fabsurplus.com/sdi_catalog/salesItemDetails.do?id=103465")</f>
        <v>https://www.fabsurplus.com/sdi_catalog/salesItemDetails.do?id=103465</v>
      </c>
      <c r="B199" s="5" t="s">
        <v>637</v>
      </c>
      <c r="C199" s="5" t="s">
        <v>634</v>
      </c>
      <c r="D199" s="5" t="s">
        <v>638</v>
      </c>
      <c r="E199" s="5" t="s">
        <v>639</v>
      </c>
      <c r="F199" s="5" t="s">
        <v>23</v>
      </c>
      <c r="G199" s="5"/>
      <c r="H199" s="5" t="s">
        <v>25</v>
      </c>
      <c r="I199" s="5">
        <v>42370</v>
      </c>
      <c r="J199" s="5" t="s">
        <v>18</v>
      </c>
      <c r="K199" s="5"/>
    </row>
    <row r="200" spans="1:11" ht="12.9" customHeight="1">
      <c r="A200" s="2" t="str">
        <f>HYPERLINK("https://www.fabsurplus.com/sdi_catalog/salesItemDetails.do?id=103092")</f>
        <v>https://www.fabsurplus.com/sdi_catalog/salesItemDetails.do?id=103092</v>
      </c>
      <c r="B200" s="2" t="s">
        <v>640</v>
      </c>
      <c r="C200" s="2" t="s">
        <v>641</v>
      </c>
      <c r="D200" s="2" t="s">
        <v>642</v>
      </c>
      <c r="E200" s="2" t="s">
        <v>643</v>
      </c>
      <c r="F200" s="2" t="s">
        <v>23</v>
      </c>
      <c r="G200" s="2" t="s">
        <v>360</v>
      </c>
      <c r="H200" s="2"/>
      <c r="I200" s="3"/>
      <c r="J200" s="2" t="s">
        <v>18</v>
      </c>
      <c r="K200" s="2"/>
    </row>
    <row r="201" spans="1:11" ht="12.9" customHeight="1">
      <c r="A201" s="5" t="str">
        <f>HYPERLINK("https://www.fabsurplus.com/sdi_catalog/salesItemDetails.do?id=103409")</f>
        <v>https://www.fabsurplus.com/sdi_catalog/salesItemDetails.do?id=103409</v>
      </c>
      <c r="B201" s="5" t="s">
        <v>644</v>
      </c>
      <c r="C201" s="5" t="s">
        <v>645</v>
      </c>
      <c r="D201" s="5" t="s">
        <v>646</v>
      </c>
      <c r="E201" s="5" t="s">
        <v>84</v>
      </c>
      <c r="F201" s="5" t="s">
        <v>23</v>
      </c>
      <c r="G201" s="5" t="s">
        <v>54</v>
      </c>
      <c r="H201" s="5"/>
      <c r="I201" s="6"/>
      <c r="J201" s="5"/>
      <c r="K201" s="5"/>
    </row>
    <row r="202" spans="1:11" ht="12.9" customHeight="1">
      <c r="A202" s="5" t="str">
        <f>HYPERLINK("https://www.fabsurplus.com/sdi_catalog/salesItemDetails.do?id=103410")</f>
        <v>https://www.fabsurplus.com/sdi_catalog/salesItemDetails.do?id=103410</v>
      </c>
      <c r="B202" s="5" t="s">
        <v>647</v>
      </c>
      <c r="C202" s="5" t="s">
        <v>645</v>
      </c>
      <c r="D202" s="5" t="s">
        <v>648</v>
      </c>
      <c r="E202" s="5" t="s">
        <v>84</v>
      </c>
      <c r="F202" s="5" t="s">
        <v>23</v>
      </c>
      <c r="G202" s="5" t="s">
        <v>54</v>
      </c>
      <c r="H202" s="5"/>
      <c r="I202" s="6"/>
      <c r="J202" s="5"/>
      <c r="K202" s="5"/>
    </row>
    <row r="203" spans="1:11" ht="12.9" customHeight="1">
      <c r="A203" s="2" t="str">
        <f>HYPERLINK("https://www.fabsurplus.com/sdi_catalog/salesItemDetails.do?id=103411")</f>
        <v>https://www.fabsurplus.com/sdi_catalog/salesItemDetails.do?id=103411</v>
      </c>
      <c r="B203" s="2" t="s">
        <v>649</v>
      </c>
      <c r="C203" s="2" t="s">
        <v>645</v>
      </c>
      <c r="D203" s="2" t="s">
        <v>650</v>
      </c>
      <c r="E203" s="2" t="s">
        <v>84</v>
      </c>
      <c r="F203" s="2" t="s">
        <v>23</v>
      </c>
      <c r="G203" s="2" t="s">
        <v>54</v>
      </c>
      <c r="H203" s="2"/>
      <c r="I203" s="2"/>
      <c r="J203" s="2"/>
      <c r="K203" s="2"/>
    </row>
    <row r="204" spans="1:11" ht="12.9" customHeight="1">
      <c r="A204" s="2" t="str">
        <f>HYPERLINK("https://www.fabsurplus.com/sdi_catalog/salesItemDetails.do?id=103412")</f>
        <v>https://www.fabsurplus.com/sdi_catalog/salesItemDetails.do?id=103412</v>
      </c>
      <c r="B204" s="2" t="s">
        <v>651</v>
      </c>
      <c r="C204" s="2" t="s">
        <v>645</v>
      </c>
      <c r="D204" s="2" t="s">
        <v>652</v>
      </c>
      <c r="E204" s="2" t="s">
        <v>84</v>
      </c>
      <c r="F204" s="2" t="s">
        <v>23</v>
      </c>
      <c r="G204" s="2" t="s">
        <v>54</v>
      </c>
      <c r="H204" s="2"/>
      <c r="I204" s="3"/>
      <c r="J204" s="2"/>
      <c r="K204" s="2"/>
    </row>
    <row r="205" spans="1:11" ht="12.9" customHeight="1">
      <c r="A205" s="2" t="str">
        <f>HYPERLINK("https://www.fabsurplus.com/sdi_catalog/salesItemDetails.do?id=103157")</f>
        <v>https://www.fabsurplus.com/sdi_catalog/salesItemDetails.do?id=103157</v>
      </c>
      <c r="B205" s="2" t="s">
        <v>653</v>
      </c>
      <c r="C205" s="2" t="s">
        <v>654</v>
      </c>
      <c r="D205" s="2" t="s">
        <v>655</v>
      </c>
      <c r="E205" s="2" t="s">
        <v>656</v>
      </c>
      <c r="F205" s="2" t="s">
        <v>23</v>
      </c>
      <c r="G205" s="2"/>
      <c r="H205" s="2"/>
      <c r="I205" s="2"/>
      <c r="J205" s="2" t="s">
        <v>38</v>
      </c>
      <c r="K205" s="4" t="s">
        <v>657</v>
      </c>
    </row>
    <row r="206" spans="1:11" ht="12.9" customHeight="1">
      <c r="A206" s="5" t="str">
        <f>HYPERLINK("https://www.fabsurplus.com/sdi_catalog/salesItemDetails.do?id=103648")</f>
        <v>https://www.fabsurplus.com/sdi_catalog/salesItemDetails.do?id=103648</v>
      </c>
      <c r="B206" s="5" t="s">
        <v>658</v>
      </c>
      <c r="C206" s="5" t="s">
        <v>659</v>
      </c>
      <c r="D206" s="5" t="s">
        <v>660</v>
      </c>
      <c r="E206" s="5" t="s">
        <v>661</v>
      </c>
      <c r="F206" s="5" t="s">
        <v>23</v>
      </c>
      <c r="G206" s="5"/>
      <c r="H206" s="5"/>
      <c r="I206" s="5"/>
      <c r="J206" s="5" t="s">
        <v>18</v>
      </c>
      <c r="K206" s="5"/>
    </row>
    <row r="207" spans="1:11" ht="12.9" customHeight="1">
      <c r="A207" s="2" t="str">
        <f>HYPERLINK("https://www.fabsurplus.com/sdi_catalog/salesItemDetails.do?id=103185")</f>
        <v>https://www.fabsurplus.com/sdi_catalog/salesItemDetails.do?id=103185</v>
      </c>
      <c r="B207" s="2" t="s">
        <v>662</v>
      </c>
      <c r="C207" s="2" t="s">
        <v>663</v>
      </c>
      <c r="D207" s="2" t="s">
        <v>664</v>
      </c>
      <c r="E207" s="2" t="s">
        <v>665</v>
      </c>
      <c r="F207" s="2" t="s">
        <v>23</v>
      </c>
      <c r="G207" s="2" t="s">
        <v>666</v>
      </c>
      <c r="H207" s="2"/>
      <c r="I207" s="2">
        <v>40330</v>
      </c>
      <c r="J207" s="2" t="s">
        <v>18</v>
      </c>
      <c r="K207" s="2" t="s">
        <v>667</v>
      </c>
    </row>
    <row r="208" spans="1:11" ht="12.9" customHeight="1">
      <c r="A208" s="5" t="str">
        <f>HYPERLINK("https://www.fabsurplus.com/sdi_catalog/salesItemDetails.do?id=103460")</f>
        <v>https://www.fabsurplus.com/sdi_catalog/salesItemDetails.do?id=103460</v>
      </c>
      <c r="B208" s="5" t="s">
        <v>668</v>
      </c>
      <c r="C208" s="5" t="s">
        <v>669</v>
      </c>
      <c r="D208" s="5" t="s">
        <v>670</v>
      </c>
      <c r="E208" s="5" t="s">
        <v>671</v>
      </c>
      <c r="F208" s="5" t="s">
        <v>23</v>
      </c>
      <c r="G208" s="5" t="s">
        <v>592</v>
      </c>
      <c r="H208" s="5" t="s">
        <v>25</v>
      </c>
      <c r="I208" s="5">
        <v>33756</v>
      </c>
      <c r="J208" s="5" t="s">
        <v>18</v>
      </c>
      <c r="K208" s="7" t="s">
        <v>672</v>
      </c>
    </row>
    <row r="209" spans="1:11" ht="12.9" customHeight="1">
      <c r="A209" s="2" t="str">
        <f>HYPERLINK("https://www.fabsurplus.com/sdi_catalog/salesItemDetails.do?id=103158")</f>
        <v>https://www.fabsurplus.com/sdi_catalog/salesItemDetails.do?id=103158</v>
      </c>
      <c r="B209" s="2" t="s">
        <v>673</v>
      </c>
      <c r="C209" s="2" t="s">
        <v>674</v>
      </c>
      <c r="D209" s="2" t="s">
        <v>675</v>
      </c>
      <c r="E209" s="2" t="s">
        <v>229</v>
      </c>
      <c r="F209" s="2" t="s">
        <v>23</v>
      </c>
      <c r="G209" s="2"/>
      <c r="H209" s="2"/>
      <c r="I209" s="2">
        <v>42887</v>
      </c>
      <c r="J209" s="2" t="s">
        <v>38</v>
      </c>
      <c r="K209" s="4" t="s">
        <v>676</v>
      </c>
    </row>
    <row r="210" spans="1:11" ht="12.9" customHeight="1">
      <c r="A210" s="2" t="str">
        <f>HYPERLINK("https://www.fabsurplus.com/sdi_catalog/salesItemDetails.do?id=103093")</f>
        <v>https://www.fabsurplus.com/sdi_catalog/salesItemDetails.do?id=103093</v>
      </c>
      <c r="B210" s="2" t="s">
        <v>677</v>
      </c>
      <c r="C210" s="2" t="s">
        <v>678</v>
      </c>
      <c r="D210" s="2" t="s">
        <v>679</v>
      </c>
      <c r="E210" s="2" t="s">
        <v>680</v>
      </c>
      <c r="F210" s="2" t="s">
        <v>23</v>
      </c>
      <c r="G210" s="2" t="s">
        <v>681</v>
      </c>
      <c r="H210" s="2"/>
      <c r="I210" s="3">
        <v>39661</v>
      </c>
      <c r="J210" s="2" t="s">
        <v>18</v>
      </c>
      <c r="K210" s="4" t="s">
        <v>682</v>
      </c>
    </row>
    <row r="211" spans="1:11" ht="12.9" customHeight="1">
      <c r="A211" s="5" t="str">
        <f>HYPERLINK("https://www.fabsurplus.com/sdi_catalog/salesItemDetails.do?id=103649")</f>
        <v>https://www.fabsurplus.com/sdi_catalog/salesItemDetails.do?id=103649</v>
      </c>
      <c r="B211" s="5" t="s">
        <v>683</v>
      </c>
      <c r="C211" s="5" t="s">
        <v>684</v>
      </c>
      <c r="D211" s="5" t="s">
        <v>685</v>
      </c>
      <c r="E211" s="5" t="s">
        <v>686</v>
      </c>
      <c r="F211" s="5" t="s">
        <v>23</v>
      </c>
      <c r="G211" s="5" t="s">
        <v>687</v>
      </c>
      <c r="H211" s="5"/>
      <c r="I211" s="6"/>
      <c r="J211" s="5" t="s">
        <v>18</v>
      </c>
      <c r="K211" s="5" t="s">
        <v>688</v>
      </c>
    </row>
    <row r="212" spans="1:11" ht="12.9" customHeight="1">
      <c r="A212" s="5" t="str">
        <f>HYPERLINK("https://www.fabsurplus.com/sdi_catalog/salesItemDetails.do?id=103650")</f>
        <v>https://www.fabsurplus.com/sdi_catalog/salesItemDetails.do?id=103650</v>
      </c>
      <c r="B212" s="5" t="s">
        <v>689</v>
      </c>
      <c r="C212" s="5" t="s">
        <v>690</v>
      </c>
      <c r="D212" s="5" t="s">
        <v>691</v>
      </c>
      <c r="E212" s="5" t="s">
        <v>692</v>
      </c>
      <c r="F212" s="5" t="s">
        <v>23</v>
      </c>
      <c r="G212" s="5" t="s">
        <v>115</v>
      </c>
      <c r="H212" s="5"/>
      <c r="I212" s="6"/>
      <c r="J212" s="5" t="s">
        <v>18</v>
      </c>
      <c r="K212" s="5" t="s">
        <v>693</v>
      </c>
    </row>
    <row r="213" spans="1:11" ht="12.9" customHeight="1">
      <c r="A213" s="5" t="str">
        <f>HYPERLINK("https://www.fabsurplus.com/sdi_catalog/salesItemDetails.do?id=103652")</f>
        <v>https://www.fabsurplus.com/sdi_catalog/salesItemDetails.do?id=103652</v>
      </c>
      <c r="B213" s="5" t="s">
        <v>694</v>
      </c>
      <c r="C213" s="5" t="s">
        <v>690</v>
      </c>
      <c r="D213" s="5" t="s">
        <v>695</v>
      </c>
      <c r="E213" s="5" t="s">
        <v>696</v>
      </c>
      <c r="F213" s="5" t="s">
        <v>23</v>
      </c>
      <c r="G213" s="5" t="s">
        <v>115</v>
      </c>
      <c r="H213" s="5"/>
      <c r="I213" s="5"/>
      <c r="J213" s="5" t="s">
        <v>18</v>
      </c>
      <c r="K213" s="5" t="s">
        <v>693</v>
      </c>
    </row>
    <row r="214" spans="1:11" ht="12.9" customHeight="1">
      <c r="A214" s="2" t="str">
        <f>HYPERLINK("https://www.fabsurplus.com/sdi_catalog/salesItemDetails.do?id=103651")</f>
        <v>https://www.fabsurplus.com/sdi_catalog/salesItemDetails.do?id=103651</v>
      </c>
      <c r="B214" s="2" t="s">
        <v>697</v>
      </c>
      <c r="C214" s="2" t="s">
        <v>690</v>
      </c>
      <c r="D214" s="2" t="s">
        <v>695</v>
      </c>
      <c r="E214" s="2" t="s">
        <v>696</v>
      </c>
      <c r="F214" s="2" t="s">
        <v>23</v>
      </c>
      <c r="G214" s="2" t="s">
        <v>115</v>
      </c>
      <c r="H214" s="2"/>
      <c r="I214" s="2"/>
      <c r="J214" s="2" t="s">
        <v>18</v>
      </c>
      <c r="K214" s="2" t="s">
        <v>693</v>
      </c>
    </row>
    <row r="215" spans="1:11" ht="12.9" customHeight="1">
      <c r="A215" s="2" t="str">
        <f>HYPERLINK("https://www.fabsurplus.com/sdi_catalog/salesItemDetails.do?id=103375")</f>
        <v>https://www.fabsurplus.com/sdi_catalog/salesItemDetails.do?id=103375</v>
      </c>
      <c r="B215" s="2" t="s">
        <v>698</v>
      </c>
      <c r="C215" s="2" t="s">
        <v>690</v>
      </c>
      <c r="D215" s="2" t="s">
        <v>699</v>
      </c>
      <c r="E215" s="2" t="s">
        <v>700</v>
      </c>
      <c r="F215" s="2" t="s">
        <v>23</v>
      </c>
      <c r="G215" s="2" t="s">
        <v>115</v>
      </c>
      <c r="H215" s="2"/>
      <c r="I215" s="3">
        <v>40330</v>
      </c>
      <c r="J215" s="2" t="s">
        <v>18</v>
      </c>
      <c r="K215" s="2" t="s">
        <v>49</v>
      </c>
    </row>
    <row r="216" spans="1:11" ht="12.9" customHeight="1">
      <c r="A216" s="5" t="str">
        <f>HYPERLINK("https://www.fabsurplus.com/sdi_catalog/salesItemDetails.do?id=103094")</f>
        <v>https://www.fabsurplus.com/sdi_catalog/salesItemDetails.do?id=103094</v>
      </c>
      <c r="B216" s="5" t="s">
        <v>701</v>
      </c>
      <c r="C216" s="5" t="s">
        <v>702</v>
      </c>
      <c r="D216" s="5" t="s">
        <v>703</v>
      </c>
      <c r="E216" s="5" t="s">
        <v>704</v>
      </c>
      <c r="F216" s="5" t="s">
        <v>23</v>
      </c>
      <c r="G216" s="5" t="s">
        <v>360</v>
      </c>
      <c r="H216" s="5"/>
      <c r="I216" s="6"/>
      <c r="J216" s="5" t="s">
        <v>18</v>
      </c>
      <c r="K216" s="7" t="s">
        <v>705</v>
      </c>
    </row>
    <row r="217" spans="1:11" ht="12.9" customHeight="1">
      <c r="A217" s="2" t="str">
        <f>HYPERLINK("https://www.fabsurplus.com/sdi_catalog/salesItemDetails.do?id=97103")</f>
        <v>https://www.fabsurplus.com/sdi_catalog/salesItemDetails.do?id=97103</v>
      </c>
      <c r="B217" s="2" t="s">
        <v>706</v>
      </c>
      <c r="C217" s="2" t="s">
        <v>707</v>
      </c>
      <c r="D217" s="2" t="s">
        <v>708</v>
      </c>
      <c r="E217" s="2" t="s">
        <v>709</v>
      </c>
      <c r="F217" s="2" t="s">
        <v>23</v>
      </c>
      <c r="G217" s="2" t="s">
        <v>710</v>
      </c>
      <c r="H217" s="2" t="s">
        <v>17</v>
      </c>
      <c r="I217" s="3">
        <v>35217</v>
      </c>
      <c r="J217" s="2" t="s">
        <v>18</v>
      </c>
      <c r="K217" s="4" t="s">
        <v>711</v>
      </c>
    </row>
    <row r="218" spans="1:11" ht="12.9" customHeight="1">
      <c r="A218" s="5" t="str">
        <f>HYPERLINK("https://www.fabsurplus.com/sdi_catalog/salesItemDetails.do?id=100939")</f>
        <v>https://www.fabsurplus.com/sdi_catalog/salesItemDetails.do?id=100939</v>
      </c>
      <c r="B218" s="5" t="s">
        <v>712</v>
      </c>
      <c r="C218" s="5" t="s">
        <v>707</v>
      </c>
      <c r="D218" s="5" t="s">
        <v>713</v>
      </c>
      <c r="E218" s="5" t="s">
        <v>714</v>
      </c>
      <c r="F218" s="5" t="s">
        <v>43</v>
      </c>
      <c r="G218" s="5"/>
      <c r="H218" s="5" t="s">
        <v>25</v>
      </c>
      <c r="I218" s="5"/>
      <c r="J218" s="5" t="s">
        <v>18</v>
      </c>
      <c r="K218" s="7" t="s">
        <v>715</v>
      </c>
    </row>
    <row r="219" spans="1:11" ht="12.9" customHeight="1">
      <c r="A219" s="2" t="str">
        <f>HYPERLINK("https://www.fabsurplus.com/sdi_catalog/salesItemDetails.do?id=100707")</f>
        <v>https://www.fabsurplus.com/sdi_catalog/salesItemDetails.do?id=100707</v>
      </c>
      <c r="B219" s="2" t="s">
        <v>716</v>
      </c>
      <c r="C219" s="2" t="s">
        <v>707</v>
      </c>
      <c r="D219" s="2" t="s">
        <v>717</v>
      </c>
      <c r="E219" s="2" t="s">
        <v>709</v>
      </c>
      <c r="F219" s="2" t="s">
        <v>23</v>
      </c>
      <c r="G219" s="2"/>
      <c r="H219" s="2"/>
      <c r="I219" s="2"/>
      <c r="J219" s="2" t="s">
        <v>18</v>
      </c>
      <c r="K219" s="2" t="s">
        <v>116</v>
      </c>
    </row>
    <row r="220" spans="1:11" ht="12.9" customHeight="1">
      <c r="A220" s="2" t="str">
        <f>HYPERLINK("https://www.fabsurplus.com/sdi_catalog/salesItemDetails.do?id=103212")</f>
        <v>https://www.fabsurplus.com/sdi_catalog/salesItemDetails.do?id=103212</v>
      </c>
      <c r="B220" s="2" t="s">
        <v>718</v>
      </c>
      <c r="C220" s="2" t="s">
        <v>707</v>
      </c>
      <c r="D220" s="2" t="s">
        <v>719</v>
      </c>
      <c r="E220" s="2" t="s">
        <v>709</v>
      </c>
      <c r="F220" s="2" t="s">
        <v>23</v>
      </c>
      <c r="G220" s="2" t="s">
        <v>720</v>
      </c>
      <c r="H220" s="2"/>
      <c r="I220" s="3"/>
      <c r="J220" s="2" t="s">
        <v>18</v>
      </c>
      <c r="K220" s="2"/>
    </row>
    <row r="221" spans="1:11" ht="12.9" customHeight="1">
      <c r="A221" s="2" t="str">
        <f>HYPERLINK("https://www.fabsurplus.com/sdi_catalog/salesItemDetails.do?id=99877")</f>
        <v>https://www.fabsurplus.com/sdi_catalog/salesItemDetails.do?id=99877</v>
      </c>
      <c r="B221" s="2" t="s">
        <v>721</v>
      </c>
      <c r="C221" s="2" t="s">
        <v>707</v>
      </c>
      <c r="D221" s="2" t="s">
        <v>722</v>
      </c>
      <c r="E221" s="2" t="s">
        <v>709</v>
      </c>
      <c r="F221" s="2" t="s">
        <v>23</v>
      </c>
      <c r="G221" s="2"/>
      <c r="H221" s="2" t="s">
        <v>25</v>
      </c>
      <c r="I221" s="3">
        <v>38139</v>
      </c>
      <c r="J221" s="2" t="s">
        <v>18</v>
      </c>
      <c r="K221" s="4" t="s">
        <v>723</v>
      </c>
    </row>
    <row r="222" spans="1:11" ht="12.9" customHeight="1">
      <c r="A222" s="5" t="str">
        <f>HYPERLINK("https://www.fabsurplus.com/sdi_catalog/salesItemDetails.do?id=97104")</f>
        <v>https://www.fabsurplus.com/sdi_catalog/salesItemDetails.do?id=97104</v>
      </c>
      <c r="B222" s="5" t="s">
        <v>724</v>
      </c>
      <c r="C222" s="5" t="s">
        <v>707</v>
      </c>
      <c r="D222" s="5" t="s">
        <v>722</v>
      </c>
      <c r="E222" s="5" t="s">
        <v>709</v>
      </c>
      <c r="F222" s="5" t="s">
        <v>23</v>
      </c>
      <c r="G222" s="5" t="s">
        <v>725</v>
      </c>
      <c r="H222" s="5" t="s">
        <v>25</v>
      </c>
      <c r="I222" s="6">
        <v>38139</v>
      </c>
      <c r="J222" s="5" t="s">
        <v>18</v>
      </c>
      <c r="K222" s="7" t="s">
        <v>726</v>
      </c>
    </row>
    <row r="223" spans="1:11" ht="12.9" customHeight="1">
      <c r="A223" s="5" t="str">
        <f>HYPERLINK("https://www.fabsurplus.com/sdi_catalog/salesItemDetails.do?id=98972")</f>
        <v>https://www.fabsurplus.com/sdi_catalog/salesItemDetails.do?id=98972</v>
      </c>
      <c r="B223" s="5" t="s">
        <v>727</v>
      </c>
      <c r="C223" s="5" t="s">
        <v>707</v>
      </c>
      <c r="D223" s="5" t="s">
        <v>728</v>
      </c>
      <c r="E223" s="5" t="s">
        <v>519</v>
      </c>
      <c r="F223" s="5" t="s">
        <v>23</v>
      </c>
      <c r="G223" s="5" t="s">
        <v>24</v>
      </c>
      <c r="H223" s="5" t="s">
        <v>17</v>
      </c>
      <c r="I223" s="5"/>
      <c r="J223" s="5" t="s">
        <v>18</v>
      </c>
      <c r="K223" s="7" t="s">
        <v>729</v>
      </c>
    </row>
    <row r="224" spans="1:11" ht="12.9" customHeight="1">
      <c r="A224" s="5" t="str">
        <f>HYPERLINK("https://www.fabsurplus.com/sdi_catalog/salesItemDetails.do?id=103159")</f>
        <v>https://www.fabsurplus.com/sdi_catalog/salesItemDetails.do?id=103159</v>
      </c>
      <c r="B224" s="5" t="s">
        <v>730</v>
      </c>
      <c r="C224" s="5" t="s">
        <v>731</v>
      </c>
      <c r="D224" s="5" t="s">
        <v>732</v>
      </c>
      <c r="E224" s="5" t="s">
        <v>733</v>
      </c>
      <c r="F224" s="5" t="s">
        <v>23</v>
      </c>
      <c r="G224" s="5"/>
      <c r="H224" s="5"/>
      <c r="I224" s="6"/>
      <c r="J224" s="5" t="s">
        <v>38</v>
      </c>
      <c r="K224" s="7" t="s">
        <v>734</v>
      </c>
    </row>
    <row r="225" spans="1:11" ht="12.9" customHeight="1">
      <c r="A225" s="2" t="str">
        <f>HYPERLINK("https://www.fabsurplus.com/sdi_catalog/salesItemDetails.do?id=103160")</f>
        <v>https://www.fabsurplus.com/sdi_catalog/salesItemDetails.do?id=103160</v>
      </c>
      <c r="B225" s="2" t="s">
        <v>735</v>
      </c>
      <c r="C225" s="2" t="s">
        <v>731</v>
      </c>
      <c r="D225" s="2" t="s">
        <v>736</v>
      </c>
      <c r="E225" s="2" t="s">
        <v>737</v>
      </c>
      <c r="F225" s="2" t="s">
        <v>23</v>
      </c>
      <c r="G225" s="2"/>
      <c r="H225" s="2"/>
      <c r="I225" s="3"/>
      <c r="J225" s="2" t="s">
        <v>38</v>
      </c>
      <c r="K225" s="2"/>
    </row>
    <row r="226" spans="1:11" ht="12.9" customHeight="1">
      <c r="A226" s="2" t="str">
        <f>HYPERLINK("https://www.fabsurplus.com/sdi_catalog/salesItemDetails.do?id=103653")</f>
        <v>https://www.fabsurplus.com/sdi_catalog/salesItemDetails.do?id=103653</v>
      </c>
      <c r="B226" s="2" t="s">
        <v>738</v>
      </c>
      <c r="C226" s="2" t="s">
        <v>739</v>
      </c>
      <c r="D226" s="2" t="s">
        <v>740</v>
      </c>
      <c r="E226" s="2" t="s">
        <v>741</v>
      </c>
      <c r="F226" s="2" t="s">
        <v>23</v>
      </c>
      <c r="G226" s="2"/>
      <c r="H226" s="2"/>
      <c r="I226" s="2"/>
      <c r="J226" s="2" t="s">
        <v>18</v>
      </c>
      <c r="K226" s="2" t="s">
        <v>742</v>
      </c>
    </row>
    <row r="227" spans="1:11" ht="12.9" customHeight="1">
      <c r="A227" s="2" t="str">
        <f>HYPERLINK("https://www.fabsurplus.com/sdi_catalog/salesItemDetails.do?id=103208")</f>
        <v>https://www.fabsurplus.com/sdi_catalog/salesItemDetails.do?id=103208</v>
      </c>
      <c r="B227" s="2" t="s">
        <v>743</v>
      </c>
      <c r="C227" s="2" t="s">
        <v>744</v>
      </c>
      <c r="D227" s="2" t="s">
        <v>745</v>
      </c>
      <c r="E227" s="2" t="s">
        <v>746</v>
      </c>
      <c r="F227" s="2" t="s">
        <v>23</v>
      </c>
      <c r="G227" s="2" t="s">
        <v>302</v>
      </c>
      <c r="H227" s="2" t="s">
        <v>25</v>
      </c>
      <c r="I227" s="3">
        <v>40848</v>
      </c>
      <c r="J227" s="2" t="s">
        <v>18</v>
      </c>
      <c r="K227" s="4" t="s">
        <v>747</v>
      </c>
    </row>
    <row r="228" spans="1:11" ht="12.9" customHeight="1">
      <c r="A228" s="5" t="str">
        <f>HYPERLINK("https://www.fabsurplus.com/sdi_catalog/salesItemDetails.do?id=103705")</f>
        <v>https://www.fabsurplus.com/sdi_catalog/salesItemDetails.do?id=103705</v>
      </c>
      <c r="B228" s="5" t="s">
        <v>748</v>
      </c>
      <c r="C228" s="5" t="s">
        <v>749</v>
      </c>
      <c r="D228" s="5" t="s">
        <v>750</v>
      </c>
      <c r="E228" s="5" t="s">
        <v>751</v>
      </c>
      <c r="F228" s="5" t="s">
        <v>23</v>
      </c>
      <c r="G228" s="5" t="s">
        <v>37</v>
      </c>
      <c r="H228" s="5" t="s">
        <v>17</v>
      </c>
      <c r="I228" s="6">
        <v>35582</v>
      </c>
      <c r="J228" s="5" t="s">
        <v>18</v>
      </c>
      <c r="K228" s="7" t="s">
        <v>752</v>
      </c>
    </row>
    <row r="229" spans="1:11" ht="12.9" customHeight="1">
      <c r="A229" s="2" t="str">
        <f>HYPERLINK("https://www.fabsurplus.com/sdi_catalog/salesItemDetails.do?id=103461")</f>
        <v>https://www.fabsurplus.com/sdi_catalog/salesItemDetails.do?id=103461</v>
      </c>
      <c r="B229" s="2" t="s">
        <v>753</v>
      </c>
      <c r="C229" s="2" t="s">
        <v>754</v>
      </c>
      <c r="D229" s="2" t="s">
        <v>755</v>
      </c>
      <c r="E229" s="2" t="s">
        <v>756</v>
      </c>
      <c r="F229" s="2" t="s">
        <v>23</v>
      </c>
      <c r="G229" s="2" t="s">
        <v>115</v>
      </c>
      <c r="H229" s="2" t="s">
        <v>25</v>
      </c>
      <c r="I229" s="3">
        <v>42156</v>
      </c>
      <c r="J229" s="2" t="s">
        <v>18</v>
      </c>
      <c r="K229" s="2"/>
    </row>
    <row r="230" spans="1:11" ht="12.9" customHeight="1">
      <c r="A230" s="5" t="str">
        <f>HYPERLINK("https://www.fabsurplus.com/sdi_catalog/salesItemDetails.do?id=103161")</f>
        <v>https://www.fabsurplus.com/sdi_catalog/salesItemDetails.do?id=103161</v>
      </c>
      <c r="B230" s="5" t="s">
        <v>757</v>
      </c>
      <c r="C230" s="5" t="s">
        <v>758</v>
      </c>
      <c r="D230" s="5" t="s">
        <v>759</v>
      </c>
      <c r="E230" s="5" t="s">
        <v>760</v>
      </c>
      <c r="F230" s="5" t="s">
        <v>23</v>
      </c>
      <c r="G230" s="5" t="s">
        <v>37</v>
      </c>
      <c r="H230" s="5"/>
      <c r="I230" s="5"/>
      <c r="J230" s="5" t="s">
        <v>38</v>
      </c>
      <c r="K230" s="7" t="s">
        <v>761</v>
      </c>
    </row>
    <row r="231" spans="1:11" ht="12.9" customHeight="1">
      <c r="A231" s="5" t="str">
        <f>HYPERLINK("https://www.fabsurplus.com/sdi_catalog/salesItemDetails.do?id=103095")</f>
        <v>https://www.fabsurplus.com/sdi_catalog/salesItemDetails.do?id=103095</v>
      </c>
      <c r="B231" s="5" t="s">
        <v>762</v>
      </c>
      <c r="C231" s="5" t="s">
        <v>763</v>
      </c>
      <c r="D231" s="5" t="s">
        <v>764</v>
      </c>
      <c r="E231" s="5" t="s">
        <v>765</v>
      </c>
      <c r="F231" s="5" t="s">
        <v>23</v>
      </c>
      <c r="G231" s="5" t="s">
        <v>360</v>
      </c>
      <c r="H231" s="5"/>
      <c r="I231" s="5">
        <v>38869</v>
      </c>
      <c r="J231" s="5" t="s">
        <v>18</v>
      </c>
      <c r="K231" s="7" t="s">
        <v>766</v>
      </c>
    </row>
    <row r="232" spans="1:11" ht="12.9" customHeight="1">
      <c r="A232" s="2" t="str">
        <f>HYPERLINK("https://www.fabsurplus.com/sdi_catalog/salesItemDetails.do?id=103206")</f>
        <v>https://www.fabsurplus.com/sdi_catalog/salesItemDetails.do?id=103206</v>
      </c>
      <c r="B232" s="2" t="s">
        <v>767</v>
      </c>
      <c r="C232" s="2" t="s">
        <v>763</v>
      </c>
      <c r="D232" s="2" t="s">
        <v>768</v>
      </c>
      <c r="E232" s="2" t="s">
        <v>769</v>
      </c>
      <c r="F232" s="2" t="s">
        <v>23</v>
      </c>
      <c r="G232" s="2" t="s">
        <v>54</v>
      </c>
      <c r="H232" s="2" t="s">
        <v>25</v>
      </c>
      <c r="I232" s="3">
        <v>34851</v>
      </c>
      <c r="J232" s="2" t="s">
        <v>18</v>
      </c>
      <c r="K232" s="4" t="s">
        <v>770</v>
      </c>
    </row>
    <row r="233" spans="1:11" ht="12.9" customHeight="1">
      <c r="A233" s="2" t="str">
        <f>HYPERLINK("https://www.fabsurplus.com/sdi_catalog/salesItemDetails.do?id=103366")</f>
        <v>https://www.fabsurplus.com/sdi_catalog/salesItemDetails.do?id=103366</v>
      </c>
      <c r="B233" s="2" t="s">
        <v>771</v>
      </c>
      <c r="C233" s="2" t="s">
        <v>772</v>
      </c>
      <c r="D233" s="2" t="s">
        <v>773</v>
      </c>
      <c r="E233" s="2" t="s">
        <v>774</v>
      </c>
      <c r="F233" s="2" t="s">
        <v>23</v>
      </c>
      <c r="G233" s="2" t="s">
        <v>54</v>
      </c>
      <c r="H233" s="2" t="s">
        <v>17</v>
      </c>
      <c r="I233" s="3">
        <v>34121</v>
      </c>
      <c r="J233" s="2" t="s">
        <v>18</v>
      </c>
      <c r="K233" s="4" t="s">
        <v>775</v>
      </c>
    </row>
    <row r="234" spans="1:11" ht="12.9" customHeight="1">
      <c r="A234" s="5" t="str">
        <f>HYPERLINK("https://www.fabsurplus.com/sdi_catalog/salesItemDetails.do?id=103096")</f>
        <v>https://www.fabsurplus.com/sdi_catalog/salesItemDetails.do?id=103096</v>
      </c>
      <c r="B234" s="5" t="s">
        <v>776</v>
      </c>
      <c r="C234" s="5" t="s">
        <v>763</v>
      </c>
      <c r="D234" s="5" t="s">
        <v>777</v>
      </c>
      <c r="E234" s="5" t="s">
        <v>778</v>
      </c>
      <c r="F234" s="5" t="s">
        <v>23</v>
      </c>
      <c r="G234" s="5" t="s">
        <v>360</v>
      </c>
      <c r="H234" s="5"/>
      <c r="I234" s="6">
        <v>38139</v>
      </c>
      <c r="J234" s="5" t="s">
        <v>18</v>
      </c>
      <c r="K234" s="7" t="s">
        <v>779</v>
      </c>
    </row>
    <row r="235" spans="1:11" ht="12.9" customHeight="1">
      <c r="A235" s="2" t="str">
        <f>HYPERLINK("https://www.fabsurplus.com/sdi_catalog/salesItemDetails.do?id=103529")</f>
        <v>https://www.fabsurplus.com/sdi_catalog/salesItemDetails.do?id=103529</v>
      </c>
      <c r="B235" s="2" t="s">
        <v>780</v>
      </c>
      <c r="C235" s="2" t="s">
        <v>763</v>
      </c>
      <c r="D235" s="2" t="s">
        <v>781</v>
      </c>
      <c r="E235" s="2" t="s">
        <v>782</v>
      </c>
      <c r="F235" s="2" t="s">
        <v>23</v>
      </c>
      <c r="G235" s="2" t="s">
        <v>16</v>
      </c>
      <c r="H235" s="2"/>
      <c r="I235" s="3">
        <v>37773</v>
      </c>
      <c r="J235" s="2" t="s">
        <v>18</v>
      </c>
      <c r="K235" s="4" t="s">
        <v>144</v>
      </c>
    </row>
    <row r="236" spans="1:11" ht="12.9" customHeight="1">
      <c r="A236" s="5" t="str">
        <f>HYPERLINK("https://www.fabsurplus.com/sdi_catalog/salesItemDetails.do?id=103098")</f>
        <v>https://www.fabsurplus.com/sdi_catalog/salesItemDetails.do?id=103098</v>
      </c>
      <c r="B236" s="5" t="s">
        <v>783</v>
      </c>
      <c r="C236" s="5" t="s">
        <v>763</v>
      </c>
      <c r="D236" s="5" t="s">
        <v>784</v>
      </c>
      <c r="E236" s="5" t="s">
        <v>785</v>
      </c>
      <c r="F236" s="5" t="s">
        <v>23</v>
      </c>
      <c r="G236" s="5" t="s">
        <v>360</v>
      </c>
      <c r="H236" s="5" t="s">
        <v>786</v>
      </c>
      <c r="I236" s="6"/>
      <c r="J236" s="5" t="s">
        <v>18</v>
      </c>
      <c r="K236" s="7" t="s">
        <v>787</v>
      </c>
    </row>
    <row r="237" spans="1:11" ht="12.9" customHeight="1">
      <c r="A237" s="2" t="str">
        <f>HYPERLINK("https://www.fabsurplus.com/sdi_catalog/salesItemDetails.do?id=103097")</f>
        <v>https://www.fabsurplus.com/sdi_catalog/salesItemDetails.do?id=103097</v>
      </c>
      <c r="B237" s="2" t="s">
        <v>788</v>
      </c>
      <c r="C237" s="2" t="s">
        <v>763</v>
      </c>
      <c r="D237" s="2" t="s">
        <v>784</v>
      </c>
      <c r="E237" s="2" t="s">
        <v>785</v>
      </c>
      <c r="F237" s="2" t="s">
        <v>23</v>
      </c>
      <c r="G237" s="2" t="s">
        <v>360</v>
      </c>
      <c r="H237" s="2" t="s">
        <v>786</v>
      </c>
      <c r="I237" s="2"/>
      <c r="J237" s="2" t="s">
        <v>18</v>
      </c>
      <c r="K237" s="4" t="s">
        <v>789</v>
      </c>
    </row>
    <row r="238" spans="1:11" ht="12.9" customHeight="1">
      <c r="A238" s="5" t="str">
        <f>HYPERLINK("https://www.fabsurplus.com/sdi_catalog/salesItemDetails.do?id=103530")</f>
        <v>https://www.fabsurplus.com/sdi_catalog/salesItemDetails.do?id=103530</v>
      </c>
      <c r="B238" s="5" t="s">
        <v>790</v>
      </c>
      <c r="C238" s="5" t="s">
        <v>763</v>
      </c>
      <c r="D238" s="5" t="s">
        <v>791</v>
      </c>
      <c r="E238" s="5" t="s">
        <v>792</v>
      </c>
      <c r="F238" s="5" t="s">
        <v>23</v>
      </c>
      <c r="G238" s="5" t="s">
        <v>16</v>
      </c>
      <c r="H238" s="5"/>
      <c r="I238" s="6">
        <v>38504</v>
      </c>
      <c r="J238" s="5" t="s">
        <v>18</v>
      </c>
      <c r="K238" s="7" t="s">
        <v>144</v>
      </c>
    </row>
    <row r="239" spans="1:11" ht="12.9" customHeight="1">
      <c r="A239" s="5" t="str">
        <f>HYPERLINK("https://www.fabsurplus.com/sdi_catalog/salesItemDetails.do?id=103228")</f>
        <v>https://www.fabsurplus.com/sdi_catalog/salesItemDetails.do?id=103228</v>
      </c>
      <c r="B239" s="5" t="s">
        <v>793</v>
      </c>
      <c r="C239" s="5" t="s">
        <v>763</v>
      </c>
      <c r="D239" s="5" t="s">
        <v>794</v>
      </c>
      <c r="E239" s="5" t="s">
        <v>795</v>
      </c>
      <c r="F239" s="5" t="s">
        <v>23</v>
      </c>
      <c r="G239" s="5" t="s">
        <v>24</v>
      </c>
      <c r="H239" s="5" t="s">
        <v>796</v>
      </c>
      <c r="I239" s="6">
        <v>40330</v>
      </c>
      <c r="J239" s="5" t="s">
        <v>18</v>
      </c>
      <c r="K239" s="5"/>
    </row>
    <row r="240" spans="1:11" ht="12.9" customHeight="1">
      <c r="A240" s="2" t="str">
        <f>HYPERLINK("https://www.fabsurplus.com/sdi_catalog/salesItemDetails.do?id=103697")</f>
        <v>https://www.fabsurplus.com/sdi_catalog/salesItemDetails.do?id=103697</v>
      </c>
      <c r="B240" s="2" t="s">
        <v>797</v>
      </c>
      <c r="C240" s="2" t="s">
        <v>763</v>
      </c>
      <c r="D240" s="2" t="s">
        <v>798</v>
      </c>
      <c r="E240" s="2" t="s">
        <v>799</v>
      </c>
      <c r="F240" s="2" t="s">
        <v>23</v>
      </c>
      <c r="G240" s="2" t="s">
        <v>115</v>
      </c>
      <c r="H240" s="2"/>
      <c r="I240" s="3">
        <v>42156</v>
      </c>
      <c r="J240" s="2" t="s">
        <v>18</v>
      </c>
      <c r="K240" s="2" t="s">
        <v>32</v>
      </c>
    </row>
    <row r="241" spans="1:11" ht="12.9" customHeight="1">
      <c r="A241" s="5" t="str">
        <f>HYPERLINK("https://www.fabsurplus.com/sdi_catalog/salesItemDetails.do?id=103531")</f>
        <v>https://www.fabsurplus.com/sdi_catalog/salesItemDetails.do?id=103531</v>
      </c>
      <c r="B241" s="5" t="s">
        <v>800</v>
      </c>
      <c r="C241" s="5" t="s">
        <v>763</v>
      </c>
      <c r="D241" s="5" t="s">
        <v>801</v>
      </c>
      <c r="E241" s="5" t="s">
        <v>802</v>
      </c>
      <c r="F241" s="5" t="s">
        <v>23</v>
      </c>
      <c r="G241" s="5" t="s">
        <v>16</v>
      </c>
      <c r="H241" s="5"/>
      <c r="I241" s="6">
        <v>39965</v>
      </c>
      <c r="J241" s="5" t="s">
        <v>18</v>
      </c>
      <c r="K241" s="7" t="s">
        <v>144</v>
      </c>
    </row>
    <row r="242" spans="1:11" ht="12.9" customHeight="1">
      <c r="A242" s="2" t="str">
        <f>HYPERLINK("https://www.fabsurplus.com/sdi_catalog/salesItemDetails.do?id=103141")</f>
        <v>https://www.fabsurplus.com/sdi_catalog/salesItemDetails.do?id=103141</v>
      </c>
      <c r="B242" s="2" t="s">
        <v>803</v>
      </c>
      <c r="C242" s="2" t="s">
        <v>763</v>
      </c>
      <c r="D242" s="2" t="s">
        <v>804</v>
      </c>
      <c r="E242" s="2" t="s">
        <v>805</v>
      </c>
      <c r="F242" s="2" t="s">
        <v>23</v>
      </c>
      <c r="G242" s="2" t="s">
        <v>16</v>
      </c>
      <c r="H242" s="2"/>
      <c r="I242" s="3"/>
      <c r="J242" s="2" t="s">
        <v>18</v>
      </c>
      <c r="K242" s="2"/>
    </row>
    <row r="243" spans="1:11" ht="12.9" customHeight="1">
      <c r="A243" s="5" t="str">
        <f>HYPERLINK("https://www.fabsurplus.com/sdi_catalog/salesItemDetails.do?id=103268")</f>
        <v>https://www.fabsurplus.com/sdi_catalog/salesItemDetails.do?id=103268</v>
      </c>
      <c r="B243" s="5" t="s">
        <v>806</v>
      </c>
      <c r="C243" s="5" t="s">
        <v>763</v>
      </c>
      <c r="D243" s="5" t="s">
        <v>807</v>
      </c>
      <c r="E243" s="5" t="s">
        <v>808</v>
      </c>
      <c r="F243" s="5" t="s">
        <v>23</v>
      </c>
      <c r="G243" s="5" t="s">
        <v>16</v>
      </c>
      <c r="H243" s="5" t="s">
        <v>96</v>
      </c>
      <c r="I243" s="5">
        <v>38412</v>
      </c>
      <c r="J243" s="5" t="s">
        <v>97</v>
      </c>
      <c r="K243" s="7" t="s">
        <v>809</v>
      </c>
    </row>
    <row r="244" spans="1:11" ht="12.9" customHeight="1">
      <c r="A244" s="5" t="str">
        <f>HYPERLINK("https://www.fabsurplus.com/sdi_catalog/salesItemDetails.do?id=103532")</f>
        <v>https://www.fabsurplus.com/sdi_catalog/salesItemDetails.do?id=103532</v>
      </c>
      <c r="B244" s="5" t="s">
        <v>810</v>
      </c>
      <c r="C244" s="5" t="s">
        <v>763</v>
      </c>
      <c r="D244" s="5" t="s">
        <v>811</v>
      </c>
      <c r="E244" s="5" t="s">
        <v>812</v>
      </c>
      <c r="F244" s="5" t="s">
        <v>23</v>
      </c>
      <c r="G244" s="5" t="s">
        <v>16</v>
      </c>
      <c r="H244" s="5"/>
      <c r="I244" s="6">
        <v>40695</v>
      </c>
      <c r="J244" s="5" t="s">
        <v>18</v>
      </c>
      <c r="K244" s="7" t="s">
        <v>144</v>
      </c>
    </row>
    <row r="245" spans="1:11" ht="12.9" customHeight="1">
      <c r="A245" s="2" t="str">
        <f>HYPERLINK("https://www.fabsurplus.com/sdi_catalog/salesItemDetails.do?id=103533")</f>
        <v>https://www.fabsurplus.com/sdi_catalog/salesItemDetails.do?id=103533</v>
      </c>
      <c r="B245" s="2" t="s">
        <v>813</v>
      </c>
      <c r="C245" s="2" t="s">
        <v>763</v>
      </c>
      <c r="D245" s="2" t="s">
        <v>814</v>
      </c>
      <c r="E245" s="2" t="s">
        <v>815</v>
      </c>
      <c r="F245" s="2" t="s">
        <v>23</v>
      </c>
      <c r="G245" s="2" t="s">
        <v>16</v>
      </c>
      <c r="H245" s="2"/>
      <c r="I245" s="3">
        <v>38504</v>
      </c>
      <c r="J245" s="2" t="s">
        <v>18</v>
      </c>
      <c r="K245" s="4" t="s">
        <v>144</v>
      </c>
    </row>
    <row r="246" spans="1:11" ht="12.9" customHeight="1">
      <c r="A246" s="5" t="str">
        <f>HYPERLINK("https://www.fabsurplus.com/sdi_catalog/salesItemDetails.do?id=103099")</f>
        <v>https://www.fabsurplus.com/sdi_catalog/salesItemDetails.do?id=103099</v>
      </c>
      <c r="B246" s="5" t="s">
        <v>816</v>
      </c>
      <c r="C246" s="5" t="s">
        <v>763</v>
      </c>
      <c r="D246" s="5" t="s">
        <v>817</v>
      </c>
      <c r="E246" s="5" t="s">
        <v>818</v>
      </c>
      <c r="F246" s="5" t="s">
        <v>23</v>
      </c>
      <c r="G246" s="5" t="s">
        <v>360</v>
      </c>
      <c r="H246" s="5"/>
      <c r="I246" s="6">
        <v>41791</v>
      </c>
      <c r="J246" s="5" t="s">
        <v>18</v>
      </c>
      <c r="K246" s="7" t="s">
        <v>819</v>
      </c>
    </row>
    <row r="247" spans="1:11" ht="12.9" customHeight="1">
      <c r="A247" s="5" t="str">
        <f>HYPERLINK("https://www.fabsurplus.com/sdi_catalog/salesItemDetails.do?id=103100")</f>
        <v>https://www.fabsurplus.com/sdi_catalog/salesItemDetails.do?id=103100</v>
      </c>
      <c r="B247" s="5" t="s">
        <v>820</v>
      </c>
      <c r="C247" s="5" t="s">
        <v>763</v>
      </c>
      <c r="D247" s="5" t="s">
        <v>821</v>
      </c>
      <c r="E247" s="5" t="s">
        <v>822</v>
      </c>
      <c r="F247" s="5" t="s">
        <v>23</v>
      </c>
      <c r="G247" s="5" t="s">
        <v>360</v>
      </c>
      <c r="H247" s="5"/>
      <c r="I247" s="6">
        <v>39234</v>
      </c>
      <c r="J247" s="5" t="s">
        <v>18</v>
      </c>
      <c r="K247" s="7" t="s">
        <v>823</v>
      </c>
    </row>
    <row r="248" spans="1:11" ht="12.9" customHeight="1">
      <c r="A248" s="5" t="str">
        <f>HYPERLINK("https://www.fabsurplus.com/sdi_catalog/salesItemDetails.do?id=103452")</f>
        <v>https://www.fabsurplus.com/sdi_catalog/salesItemDetails.do?id=103452</v>
      </c>
      <c r="B248" s="5" t="s">
        <v>824</v>
      </c>
      <c r="C248" s="5" t="s">
        <v>763</v>
      </c>
      <c r="D248" s="5" t="s">
        <v>825</v>
      </c>
      <c r="E248" s="5" t="s">
        <v>826</v>
      </c>
      <c r="F248" s="5" t="s">
        <v>23</v>
      </c>
      <c r="G248" s="5" t="s">
        <v>16</v>
      </c>
      <c r="H248" s="5"/>
      <c r="I248" s="6">
        <v>39234</v>
      </c>
      <c r="J248" s="5" t="s">
        <v>18</v>
      </c>
      <c r="K248" s="5"/>
    </row>
    <row r="249" spans="1:11" ht="12.9" customHeight="1">
      <c r="A249" s="5" t="str">
        <f>HYPERLINK("https://www.fabsurplus.com/sdi_catalog/salesItemDetails.do?id=103163")</f>
        <v>https://www.fabsurplus.com/sdi_catalog/salesItemDetails.do?id=103163</v>
      </c>
      <c r="B249" s="5" t="s">
        <v>827</v>
      </c>
      <c r="C249" s="5" t="s">
        <v>828</v>
      </c>
      <c r="D249" s="5" t="s">
        <v>829</v>
      </c>
      <c r="E249" s="5" t="s">
        <v>437</v>
      </c>
      <c r="F249" s="5" t="s">
        <v>23</v>
      </c>
      <c r="G249" s="5"/>
      <c r="H249" s="5"/>
      <c r="I249" s="6"/>
      <c r="J249" s="5" t="s">
        <v>38</v>
      </c>
      <c r="K249" s="7" t="s">
        <v>830</v>
      </c>
    </row>
    <row r="250" spans="1:11" ht="12.9" customHeight="1">
      <c r="A250" s="5" t="str">
        <f>HYPERLINK("https://www.fabsurplus.com/sdi_catalog/salesItemDetails.do?id=103162")</f>
        <v>https://www.fabsurplus.com/sdi_catalog/salesItemDetails.do?id=103162</v>
      </c>
      <c r="B250" s="5" t="s">
        <v>831</v>
      </c>
      <c r="C250" s="5" t="s">
        <v>828</v>
      </c>
      <c r="D250" s="5" t="s">
        <v>832</v>
      </c>
      <c r="E250" s="5" t="s">
        <v>437</v>
      </c>
      <c r="F250" s="5" t="s">
        <v>23</v>
      </c>
      <c r="G250" s="5" t="s">
        <v>37</v>
      </c>
      <c r="H250" s="5"/>
      <c r="I250" s="6"/>
      <c r="J250" s="5" t="s">
        <v>38</v>
      </c>
      <c r="K250" s="7" t="s">
        <v>833</v>
      </c>
    </row>
    <row r="251" spans="1:11" ht="12.9" customHeight="1">
      <c r="A251" s="5" t="str">
        <f>HYPERLINK("https://www.fabsurplus.com/sdi_catalog/salesItemDetails.do?id=103164")</f>
        <v>https://www.fabsurplus.com/sdi_catalog/salesItemDetails.do?id=103164</v>
      </c>
      <c r="B251" s="5" t="s">
        <v>834</v>
      </c>
      <c r="C251" s="5" t="s">
        <v>828</v>
      </c>
      <c r="D251" s="5" t="s">
        <v>835</v>
      </c>
      <c r="E251" s="5" t="s">
        <v>760</v>
      </c>
      <c r="F251" s="5" t="s">
        <v>23</v>
      </c>
      <c r="G251" s="5" t="s">
        <v>24</v>
      </c>
      <c r="H251" s="5"/>
      <c r="I251" s="6">
        <v>31564</v>
      </c>
      <c r="J251" s="5" t="s">
        <v>38</v>
      </c>
      <c r="K251" s="7" t="s">
        <v>836</v>
      </c>
    </row>
    <row r="252" spans="1:11" ht="12.9" customHeight="1">
      <c r="A252" s="2" t="str">
        <f>HYPERLINK("https://www.fabsurplus.com/sdi_catalog/salesItemDetails.do?id=103165")</f>
        <v>https://www.fabsurplus.com/sdi_catalog/salesItemDetails.do?id=103165</v>
      </c>
      <c r="B252" s="2" t="s">
        <v>837</v>
      </c>
      <c r="C252" s="2" t="s">
        <v>828</v>
      </c>
      <c r="D252" s="2" t="s">
        <v>838</v>
      </c>
      <c r="E252" s="2" t="s">
        <v>760</v>
      </c>
      <c r="F252" s="2" t="s">
        <v>23</v>
      </c>
      <c r="G252" s="2" t="s">
        <v>24</v>
      </c>
      <c r="H252" s="2"/>
      <c r="I252" s="2"/>
      <c r="J252" s="2" t="s">
        <v>38</v>
      </c>
      <c r="K252" s="4" t="s">
        <v>839</v>
      </c>
    </row>
    <row r="253" spans="1:11" ht="12.9" customHeight="1">
      <c r="A253" s="5" t="str">
        <f>HYPERLINK("https://www.fabsurplus.com/sdi_catalog/salesItemDetails.do?id=103166")</f>
        <v>https://www.fabsurplus.com/sdi_catalog/salesItemDetails.do?id=103166</v>
      </c>
      <c r="B253" s="5" t="s">
        <v>840</v>
      </c>
      <c r="C253" s="5" t="s">
        <v>828</v>
      </c>
      <c r="D253" s="5" t="s">
        <v>841</v>
      </c>
      <c r="E253" s="5" t="s">
        <v>760</v>
      </c>
      <c r="F253" s="5" t="s">
        <v>23</v>
      </c>
      <c r="G253" s="5" t="s">
        <v>37</v>
      </c>
      <c r="H253" s="5"/>
      <c r="I253" s="6">
        <v>32295</v>
      </c>
      <c r="J253" s="5" t="s">
        <v>38</v>
      </c>
      <c r="K253" s="7" t="s">
        <v>842</v>
      </c>
    </row>
    <row r="254" spans="1:11" ht="12.9" customHeight="1">
      <c r="A254" s="2" t="str">
        <f>HYPERLINK("https://www.fabsurplus.com/sdi_catalog/salesItemDetails.do?id=103386")</f>
        <v>https://www.fabsurplus.com/sdi_catalog/salesItemDetails.do?id=103386</v>
      </c>
      <c r="B254" s="2" t="s">
        <v>843</v>
      </c>
      <c r="C254" s="2" t="s">
        <v>844</v>
      </c>
      <c r="D254" s="2" t="s">
        <v>845</v>
      </c>
      <c r="E254" s="2" t="s">
        <v>846</v>
      </c>
      <c r="F254" s="2" t="s">
        <v>43</v>
      </c>
      <c r="G254" s="2" t="s">
        <v>54</v>
      </c>
      <c r="H254" s="2" t="s">
        <v>17</v>
      </c>
      <c r="I254" s="3">
        <v>37012</v>
      </c>
      <c r="J254" s="2" t="s">
        <v>18</v>
      </c>
      <c r="K254" s="2" t="s">
        <v>847</v>
      </c>
    </row>
    <row r="255" spans="1:11" ht="12.9" customHeight="1">
      <c r="A255" s="5" t="str">
        <f>HYPERLINK("https://www.fabsurplus.com/sdi_catalog/salesItemDetails.do?id=103230")</f>
        <v>https://www.fabsurplus.com/sdi_catalog/salesItemDetails.do?id=103230</v>
      </c>
      <c r="B255" s="5" t="s">
        <v>848</v>
      </c>
      <c r="C255" s="5" t="s">
        <v>849</v>
      </c>
      <c r="D255" s="5" t="s">
        <v>850</v>
      </c>
      <c r="E255" s="5" t="s">
        <v>851</v>
      </c>
      <c r="F255" s="5" t="s">
        <v>23</v>
      </c>
      <c r="G255" s="5" t="s">
        <v>288</v>
      </c>
      <c r="H255" s="5" t="s">
        <v>25</v>
      </c>
      <c r="I255" s="6">
        <v>42522</v>
      </c>
      <c r="J255" s="5" t="s">
        <v>18</v>
      </c>
      <c r="K255" s="5" t="s">
        <v>39</v>
      </c>
    </row>
    <row r="256" spans="1:11" ht="12.9" customHeight="1">
      <c r="A256" s="2" t="str">
        <f>HYPERLINK("https://www.fabsurplus.com/sdi_catalog/salesItemDetails.do?id=103534")</f>
        <v>https://www.fabsurplus.com/sdi_catalog/salesItemDetails.do?id=103534</v>
      </c>
      <c r="B256" s="2" t="s">
        <v>852</v>
      </c>
      <c r="C256" s="2" t="s">
        <v>853</v>
      </c>
      <c r="D256" s="2" t="s">
        <v>854</v>
      </c>
      <c r="E256" s="2" t="s">
        <v>855</v>
      </c>
      <c r="F256" s="2" t="s">
        <v>23</v>
      </c>
      <c r="G256" s="2" t="s">
        <v>16</v>
      </c>
      <c r="H256" s="2"/>
      <c r="I256" s="3"/>
      <c r="J256" s="2" t="s">
        <v>18</v>
      </c>
      <c r="K256" s="4" t="s">
        <v>144</v>
      </c>
    </row>
    <row r="257" spans="1:11" ht="12.9" customHeight="1">
      <c r="A257" s="5" t="str">
        <f>HYPERLINK("https://www.fabsurplus.com/sdi_catalog/salesItemDetails.do?id=103142")</f>
        <v>https://www.fabsurplus.com/sdi_catalog/salesItemDetails.do?id=103142</v>
      </c>
      <c r="B257" s="5" t="s">
        <v>856</v>
      </c>
      <c r="C257" s="5" t="s">
        <v>853</v>
      </c>
      <c r="D257" s="5" t="s">
        <v>857</v>
      </c>
      <c r="E257" s="5" t="s">
        <v>858</v>
      </c>
      <c r="F257" s="5" t="s">
        <v>23</v>
      </c>
      <c r="G257" s="5" t="s">
        <v>16</v>
      </c>
      <c r="H257" s="5"/>
      <c r="I257" s="6">
        <v>39234</v>
      </c>
      <c r="J257" s="5" t="s">
        <v>18</v>
      </c>
      <c r="K257" s="5"/>
    </row>
    <row r="258" spans="1:11" ht="12.9" customHeight="1">
      <c r="A258" s="5" t="str">
        <f>HYPERLINK("https://www.fabsurplus.com/sdi_catalog/salesItemDetails.do?id=103535")</f>
        <v>https://www.fabsurplus.com/sdi_catalog/salesItemDetails.do?id=103535</v>
      </c>
      <c r="B258" s="5" t="s">
        <v>859</v>
      </c>
      <c r="C258" s="5" t="s">
        <v>853</v>
      </c>
      <c r="D258" s="5" t="s">
        <v>860</v>
      </c>
      <c r="E258" s="5" t="s">
        <v>861</v>
      </c>
      <c r="F258" s="5" t="s">
        <v>23</v>
      </c>
      <c r="G258" s="5" t="s">
        <v>16</v>
      </c>
      <c r="H258" s="5"/>
      <c r="I258" s="6"/>
      <c r="J258" s="5" t="s">
        <v>18</v>
      </c>
      <c r="K258" s="7" t="s">
        <v>144</v>
      </c>
    </row>
    <row r="259" spans="1:11" ht="12.9" customHeight="1">
      <c r="A259" s="5" t="str">
        <f>HYPERLINK("https://www.fabsurplus.com/sdi_catalog/salesItemDetails.do?id=103101")</f>
        <v>https://www.fabsurplus.com/sdi_catalog/salesItemDetails.do?id=103101</v>
      </c>
      <c r="B259" s="5" t="s">
        <v>862</v>
      </c>
      <c r="C259" s="5" t="s">
        <v>853</v>
      </c>
      <c r="D259" s="5" t="s">
        <v>863</v>
      </c>
      <c r="E259" s="5" t="s">
        <v>864</v>
      </c>
      <c r="F259" s="5" t="s">
        <v>23</v>
      </c>
      <c r="G259" s="5" t="s">
        <v>360</v>
      </c>
      <c r="H259" s="5"/>
      <c r="I259" s="6"/>
      <c r="J259" s="5" t="s">
        <v>18</v>
      </c>
      <c r="K259" s="5" t="s">
        <v>865</v>
      </c>
    </row>
    <row r="260" spans="1:11" ht="12.9" customHeight="1">
      <c r="A260" s="2" t="str">
        <f>HYPERLINK("https://www.fabsurplus.com/sdi_catalog/salesItemDetails.do?id=103536")</f>
        <v>https://www.fabsurplus.com/sdi_catalog/salesItemDetails.do?id=103536</v>
      </c>
      <c r="B260" s="2" t="s">
        <v>866</v>
      </c>
      <c r="C260" s="2" t="s">
        <v>867</v>
      </c>
      <c r="D260" s="2" t="s">
        <v>868</v>
      </c>
      <c r="E260" s="2" t="s">
        <v>869</v>
      </c>
      <c r="F260" s="2" t="s">
        <v>23</v>
      </c>
      <c r="G260" s="2" t="s">
        <v>16</v>
      </c>
      <c r="H260" s="2"/>
      <c r="I260" s="3">
        <v>40695</v>
      </c>
      <c r="J260" s="2" t="s">
        <v>18</v>
      </c>
      <c r="K260" s="4" t="s">
        <v>144</v>
      </c>
    </row>
    <row r="261" spans="1:11" ht="12.9" customHeight="1">
      <c r="A261" s="5" t="str">
        <f>HYPERLINK("https://www.fabsurplus.com/sdi_catalog/salesItemDetails.do?id=103103")</f>
        <v>https://www.fabsurplus.com/sdi_catalog/salesItemDetails.do?id=103103</v>
      </c>
      <c r="B261" s="5" t="s">
        <v>870</v>
      </c>
      <c r="C261" s="5" t="s">
        <v>871</v>
      </c>
      <c r="D261" s="5" t="s">
        <v>872</v>
      </c>
      <c r="E261" s="5" t="s">
        <v>873</v>
      </c>
      <c r="F261" s="5" t="s">
        <v>23</v>
      </c>
      <c r="G261" s="5" t="s">
        <v>360</v>
      </c>
      <c r="H261" s="5"/>
      <c r="I261" s="6"/>
      <c r="J261" s="5" t="s">
        <v>18</v>
      </c>
      <c r="K261" s="5" t="s">
        <v>874</v>
      </c>
    </row>
    <row r="262" spans="1:11" ht="12.9" customHeight="1">
      <c r="A262" s="2" t="str">
        <f>HYPERLINK("https://www.fabsurplus.com/sdi_catalog/salesItemDetails.do?id=103102")</f>
        <v>https://www.fabsurplus.com/sdi_catalog/salesItemDetails.do?id=103102</v>
      </c>
      <c r="B262" s="2" t="s">
        <v>875</v>
      </c>
      <c r="C262" s="2" t="s">
        <v>871</v>
      </c>
      <c r="D262" s="2" t="s">
        <v>872</v>
      </c>
      <c r="E262" s="2" t="s">
        <v>873</v>
      </c>
      <c r="F262" s="2" t="s">
        <v>23</v>
      </c>
      <c r="G262" s="2" t="s">
        <v>360</v>
      </c>
      <c r="H262" s="2"/>
      <c r="I262" s="3"/>
      <c r="J262" s="2" t="s">
        <v>18</v>
      </c>
      <c r="K262" s="2" t="s">
        <v>876</v>
      </c>
    </row>
    <row r="263" spans="1:11" ht="12.9" customHeight="1">
      <c r="A263" s="2" t="str">
        <f>HYPERLINK("https://www.fabsurplus.com/sdi_catalog/salesItemDetails.do?id=103105")</f>
        <v>https://www.fabsurplus.com/sdi_catalog/salesItemDetails.do?id=103105</v>
      </c>
      <c r="B263" s="2" t="s">
        <v>877</v>
      </c>
      <c r="C263" s="2" t="s">
        <v>871</v>
      </c>
      <c r="D263" s="2" t="s">
        <v>878</v>
      </c>
      <c r="E263" s="2" t="s">
        <v>873</v>
      </c>
      <c r="F263" s="2" t="s">
        <v>23</v>
      </c>
      <c r="G263" s="2" t="s">
        <v>360</v>
      </c>
      <c r="H263" s="2"/>
      <c r="I263" s="2"/>
      <c r="J263" s="2" t="s">
        <v>18</v>
      </c>
      <c r="K263" s="2" t="s">
        <v>879</v>
      </c>
    </row>
    <row r="264" spans="1:11" ht="12.9" customHeight="1">
      <c r="A264" s="2" t="str">
        <f>HYPERLINK("https://www.fabsurplus.com/sdi_catalog/salesItemDetails.do?id=103104")</f>
        <v>https://www.fabsurplus.com/sdi_catalog/salesItemDetails.do?id=103104</v>
      </c>
      <c r="B264" s="2" t="s">
        <v>880</v>
      </c>
      <c r="C264" s="2" t="s">
        <v>871</v>
      </c>
      <c r="D264" s="2" t="s">
        <v>878</v>
      </c>
      <c r="E264" s="2" t="s">
        <v>873</v>
      </c>
      <c r="F264" s="2" t="s">
        <v>23</v>
      </c>
      <c r="G264" s="2" t="s">
        <v>360</v>
      </c>
      <c r="H264" s="2"/>
      <c r="I264" s="2"/>
      <c r="J264" s="2" t="s">
        <v>18</v>
      </c>
      <c r="K264" s="2" t="s">
        <v>881</v>
      </c>
    </row>
    <row r="265" spans="1:11" ht="12.9" customHeight="1">
      <c r="A265" s="5" t="str">
        <f>HYPERLINK("https://www.fabsurplus.com/sdi_catalog/salesItemDetails.do?id=103109")</f>
        <v>https://www.fabsurplus.com/sdi_catalog/salesItemDetails.do?id=103109</v>
      </c>
      <c r="B265" s="5" t="s">
        <v>882</v>
      </c>
      <c r="C265" s="5" t="s">
        <v>871</v>
      </c>
      <c r="D265" s="5" t="s">
        <v>883</v>
      </c>
      <c r="E265" s="5" t="s">
        <v>884</v>
      </c>
      <c r="F265" s="5" t="s">
        <v>23</v>
      </c>
      <c r="G265" s="5" t="s">
        <v>360</v>
      </c>
      <c r="H265" s="5"/>
      <c r="I265" s="5">
        <v>38869</v>
      </c>
      <c r="J265" s="5" t="s">
        <v>18</v>
      </c>
      <c r="K265" s="5" t="s">
        <v>621</v>
      </c>
    </row>
    <row r="266" spans="1:11" ht="12.9" customHeight="1">
      <c r="A266" s="2" t="str">
        <f>HYPERLINK("https://www.fabsurplus.com/sdi_catalog/salesItemDetails.do?id=103108")</f>
        <v>https://www.fabsurplus.com/sdi_catalog/salesItemDetails.do?id=103108</v>
      </c>
      <c r="B266" s="2" t="s">
        <v>885</v>
      </c>
      <c r="C266" s="2" t="s">
        <v>871</v>
      </c>
      <c r="D266" s="2" t="s">
        <v>883</v>
      </c>
      <c r="E266" s="2" t="s">
        <v>884</v>
      </c>
      <c r="F266" s="2" t="s">
        <v>23</v>
      </c>
      <c r="G266" s="2" t="s">
        <v>360</v>
      </c>
      <c r="H266" s="2"/>
      <c r="I266" s="2">
        <v>38869</v>
      </c>
      <c r="J266" s="2" t="s">
        <v>18</v>
      </c>
      <c r="K266" s="4" t="s">
        <v>886</v>
      </c>
    </row>
    <row r="267" spans="1:11" ht="12.9" customHeight="1">
      <c r="A267" s="5" t="str">
        <f>HYPERLINK("https://www.fabsurplus.com/sdi_catalog/salesItemDetails.do?id=103107")</f>
        <v>https://www.fabsurplus.com/sdi_catalog/salesItemDetails.do?id=103107</v>
      </c>
      <c r="B267" s="5" t="s">
        <v>887</v>
      </c>
      <c r="C267" s="5" t="s">
        <v>871</v>
      </c>
      <c r="D267" s="5" t="s">
        <v>883</v>
      </c>
      <c r="E267" s="5" t="s">
        <v>884</v>
      </c>
      <c r="F267" s="5" t="s">
        <v>23</v>
      </c>
      <c r="G267" s="5" t="s">
        <v>360</v>
      </c>
      <c r="H267" s="5"/>
      <c r="I267" s="5">
        <v>38869</v>
      </c>
      <c r="J267" s="5" t="s">
        <v>18</v>
      </c>
      <c r="K267" s="5" t="s">
        <v>888</v>
      </c>
    </row>
    <row r="268" spans="1:11" ht="12.9" customHeight="1">
      <c r="A268" s="5" t="str">
        <f>HYPERLINK("https://www.fabsurplus.com/sdi_catalog/salesItemDetails.do?id=103106")</f>
        <v>https://www.fabsurplus.com/sdi_catalog/salesItemDetails.do?id=103106</v>
      </c>
      <c r="B268" s="5" t="s">
        <v>889</v>
      </c>
      <c r="C268" s="5" t="s">
        <v>871</v>
      </c>
      <c r="D268" s="5" t="s">
        <v>883</v>
      </c>
      <c r="E268" s="5" t="s">
        <v>884</v>
      </c>
      <c r="F268" s="5" t="s">
        <v>23</v>
      </c>
      <c r="G268" s="5" t="s">
        <v>360</v>
      </c>
      <c r="H268" s="5"/>
      <c r="I268" s="5">
        <v>38869</v>
      </c>
      <c r="J268" s="5" t="s">
        <v>18</v>
      </c>
      <c r="K268" s="5" t="s">
        <v>888</v>
      </c>
    </row>
    <row r="269" spans="1:11" ht="12.9" customHeight="1">
      <c r="A269" s="2" t="str">
        <f>HYPERLINK("https://www.fabsurplus.com/sdi_catalog/salesItemDetails.do?id=103537")</f>
        <v>https://www.fabsurplus.com/sdi_catalog/salesItemDetails.do?id=103537</v>
      </c>
      <c r="B269" s="2" t="s">
        <v>890</v>
      </c>
      <c r="C269" s="2" t="s">
        <v>871</v>
      </c>
      <c r="D269" s="2" t="s">
        <v>891</v>
      </c>
      <c r="E269" s="2" t="s">
        <v>892</v>
      </c>
      <c r="F269" s="2" t="s">
        <v>23</v>
      </c>
      <c r="G269" s="2" t="s">
        <v>16</v>
      </c>
      <c r="H269" s="2"/>
      <c r="I269" s="2">
        <v>41061</v>
      </c>
      <c r="J269" s="2" t="s">
        <v>18</v>
      </c>
      <c r="K269" s="4" t="s">
        <v>144</v>
      </c>
    </row>
    <row r="270" spans="1:11" ht="12.9" customHeight="1">
      <c r="A270" s="5" t="str">
        <f>HYPERLINK("https://www.fabsurplus.com/sdi_catalog/salesItemDetails.do?id=103538")</f>
        <v>https://www.fabsurplus.com/sdi_catalog/salesItemDetails.do?id=103538</v>
      </c>
      <c r="B270" s="5" t="s">
        <v>893</v>
      </c>
      <c r="C270" s="5" t="s">
        <v>871</v>
      </c>
      <c r="D270" s="5" t="s">
        <v>894</v>
      </c>
      <c r="E270" s="5" t="s">
        <v>895</v>
      </c>
      <c r="F270" s="5" t="s">
        <v>23</v>
      </c>
      <c r="G270" s="5" t="s">
        <v>16</v>
      </c>
      <c r="H270" s="5"/>
      <c r="I270" s="5">
        <v>38504</v>
      </c>
      <c r="J270" s="5" t="s">
        <v>18</v>
      </c>
      <c r="K270" s="7" t="s">
        <v>144</v>
      </c>
    </row>
    <row r="271" spans="1:11" ht="12.9" customHeight="1">
      <c r="A271" s="2" t="str">
        <f>HYPERLINK("https://www.fabsurplus.com/sdi_catalog/salesItemDetails.do?id=103449")</f>
        <v>https://www.fabsurplus.com/sdi_catalog/salesItemDetails.do?id=103449</v>
      </c>
      <c r="B271" s="2" t="s">
        <v>896</v>
      </c>
      <c r="C271" s="2" t="s">
        <v>871</v>
      </c>
      <c r="D271" s="2" t="s">
        <v>897</v>
      </c>
      <c r="E271" s="2" t="s">
        <v>898</v>
      </c>
      <c r="F271" s="2" t="s">
        <v>23</v>
      </c>
      <c r="G271" s="2" t="s">
        <v>16</v>
      </c>
      <c r="H271" s="2"/>
      <c r="I271" s="2">
        <v>40695</v>
      </c>
      <c r="J271" s="2" t="s">
        <v>18</v>
      </c>
      <c r="K271" s="2"/>
    </row>
    <row r="272" spans="1:11" ht="12.9" customHeight="1">
      <c r="A272" s="2" t="str">
        <f>HYPERLINK("https://www.fabsurplus.com/sdi_catalog/salesItemDetails.do?id=103110")</f>
        <v>https://www.fabsurplus.com/sdi_catalog/salesItemDetails.do?id=103110</v>
      </c>
      <c r="B272" s="2" t="s">
        <v>899</v>
      </c>
      <c r="C272" s="2" t="s">
        <v>900</v>
      </c>
      <c r="D272" s="2" t="s">
        <v>901</v>
      </c>
      <c r="E272" s="2" t="s">
        <v>902</v>
      </c>
      <c r="F272" s="2" t="s">
        <v>23</v>
      </c>
      <c r="G272" s="2" t="s">
        <v>360</v>
      </c>
      <c r="H272" s="2"/>
      <c r="I272" s="2"/>
      <c r="J272" s="2" t="s">
        <v>18</v>
      </c>
      <c r="K272" s="2" t="s">
        <v>903</v>
      </c>
    </row>
    <row r="273" spans="1:11" ht="12.9" customHeight="1">
      <c r="A273" s="2" t="str">
        <f>HYPERLINK("https://www.fabsurplus.com/sdi_catalog/salesItemDetails.do?id=84063")</f>
        <v>https://www.fabsurplus.com/sdi_catalog/salesItemDetails.do?id=84063</v>
      </c>
      <c r="B273" s="2" t="s">
        <v>904</v>
      </c>
      <c r="C273" s="2" t="s">
        <v>900</v>
      </c>
      <c r="D273" s="2" t="s">
        <v>905</v>
      </c>
      <c r="E273" s="2" t="s">
        <v>906</v>
      </c>
      <c r="F273" s="2" t="s">
        <v>23</v>
      </c>
      <c r="G273" s="2"/>
      <c r="H273" s="2"/>
      <c r="I273" s="2"/>
      <c r="J273" s="2" t="s">
        <v>18</v>
      </c>
      <c r="K273" s="2"/>
    </row>
    <row r="274" spans="1:11" ht="12.9" customHeight="1">
      <c r="A274" s="5" t="str">
        <f>HYPERLINK("https://www.fabsurplus.com/sdi_catalog/salesItemDetails.do?id=97106")</f>
        <v>https://www.fabsurplus.com/sdi_catalog/salesItemDetails.do?id=97106</v>
      </c>
      <c r="B274" s="5" t="s">
        <v>907</v>
      </c>
      <c r="C274" s="5" t="s">
        <v>900</v>
      </c>
      <c r="D274" s="5" t="s">
        <v>905</v>
      </c>
      <c r="E274" s="5" t="s">
        <v>908</v>
      </c>
      <c r="F274" s="5" t="s">
        <v>23</v>
      </c>
      <c r="G274" s="5"/>
      <c r="H274" s="5"/>
      <c r="I274" s="5"/>
      <c r="J274" s="5" t="s">
        <v>18</v>
      </c>
      <c r="K274" s="7" t="s">
        <v>909</v>
      </c>
    </row>
    <row r="275" spans="1:11" ht="12.9" customHeight="1">
      <c r="A275" s="2" t="str">
        <f>HYPERLINK("https://www.fabsurplus.com/sdi_catalog/salesItemDetails.do?id=84065")</f>
        <v>https://www.fabsurplus.com/sdi_catalog/salesItemDetails.do?id=84065</v>
      </c>
      <c r="B275" s="2" t="s">
        <v>910</v>
      </c>
      <c r="C275" s="2" t="s">
        <v>900</v>
      </c>
      <c r="D275" s="2" t="s">
        <v>911</v>
      </c>
      <c r="E275" s="2" t="s">
        <v>906</v>
      </c>
      <c r="F275" s="2" t="s">
        <v>23</v>
      </c>
      <c r="G275" s="2"/>
      <c r="H275" s="2"/>
      <c r="I275" s="2"/>
      <c r="J275" s="2" t="s">
        <v>18</v>
      </c>
      <c r="K275" s="2"/>
    </row>
    <row r="276" spans="1:11" ht="12.9" customHeight="1">
      <c r="A276" s="5" t="str">
        <f>HYPERLINK("https://www.fabsurplus.com/sdi_catalog/salesItemDetails.do?id=84064")</f>
        <v>https://www.fabsurplus.com/sdi_catalog/salesItemDetails.do?id=84064</v>
      </c>
      <c r="B276" s="5" t="s">
        <v>912</v>
      </c>
      <c r="C276" s="5" t="s">
        <v>900</v>
      </c>
      <c r="D276" s="5" t="s">
        <v>913</v>
      </c>
      <c r="E276" s="5" t="s">
        <v>906</v>
      </c>
      <c r="F276" s="5" t="s">
        <v>23</v>
      </c>
      <c r="G276" s="5"/>
      <c r="H276" s="5" t="s">
        <v>17</v>
      </c>
      <c r="I276" s="5"/>
      <c r="J276" s="5" t="s">
        <v>18</v>
      </c>
      <c r="K276" s="7" t="s">
        <v>914</v>
      </c>
    </row>
    <row r="277" spans="1:11" ht="12.9" customHeight="1">
      <c r="A277" s="2" t="str">
        <f>HYPERLINK("https://www.fabsurplus.com/sdi_catalog/salesItemDetails.do?id=99878")</f>
        <v>https://www.fabsurplus.com/sdi_catalog/salesItemDetails.do?id=99878</v>
      </c>
      <c r="B277" s="2" t="s">
        <v>915</v>
      </c>
      <c r="C277" s="2" t="s">
        <v>900</v>
      </c>
      <c r="D277" s="2" t="s">
        <v>916</v>
      </c>
      <c r="E277" s="2" t="s">
        <v>917</v>
      </c>
      <c r="F277" s="2" t="s">
        <v>23</v>
      </c>
      <c r="G277" s="2" t="s">
        <v>115</v>
      </c>
      <c r="H277" s="2" t="s">
        <v>17</v>
      </c>
      <c r="I277" s="2"/>
      <c r="J277" s="2" t="s">
        <v>18</v>
      </c>
      <c r="K277" s="4" t="s">
        <v>918</v>
      </c>
    </row>
    <row r="278" spans="1:11" ht="12.9" customHeight="1">
      <c r="A278" s="5" t="str">
        <f>HYPERLINK("https://www.fabsurplus.com/sdi_catalog/salesItemDetails.do?id=69389")</f>
        <v>https://www.fabsurplus.com/sdi_catalog/salesItemDetails.do?id=69389</v>
      </c>
      <c r="B278" s="5" t="s">
        <v>919</v>
      </c>
      <c r="C278" s="5" t="s">
        <v>920</v>
      </c>
      <c r="D278" s="5" t="s">
        <v>921</v>
      </c>
      <c r="E278" s="5" t="s">
        <v>908</v>
      </c>
      <c r="F278" s="5" t="s">
        <v>23</v>
      </c>
      <c r="G278" s="5"/>
      <c r="H278" s="5"/>
      <c r="I278" s="5"/>
      <c r="J278" s="5" t="s">
        <v>18</v>
      </c>
      <c r="K278" s="7" t="s">
        <v>922</v>
      </c>
    </row>
    <row r="279" spans="1:11" ht="12.9" customHeight="1">
      <c r="A279" s="2" t="str">
        <f>HYPERLINK("https://www.fabsurplus.com/sdi_catalog/salesItemDetails.do?id=103167")</f>
        <v>https://www.fabsurplus.com/sdi_catalog/salesItemDetails.do?id=103167</v>
      </c>
      <c r="B279" s="2" t="s">
        <v>923</v>
      </c>
      <c r="C279" s="2" t="s">
        <v>924</v>
      </c>
      <c r="D279" s="2" t="s">
        <v>925</v>
      </c>
      <c r="E279" s="2" t="s">
        <v>926</v>
      </c>
      <c r="F279" s="2" t="s">
        <v>23</v>
      </c>
      <c r="G279" s="2" t="s">
        <v>24</v>
      </c>
      <c r="H279" s="2"/>
      <c r="I279" s="3"/>
      <c r="J279" s="2" t="s">
        <v>38</v>
      </c>
      <c r="K279" s="4" t="s">
        <v>927</v>
      </c>
    </row>
    <row r="280" spans="1:11" ht="12.9" customHeight="1">
      <c r="A280" s="5" t="str">
        <f>HYPERLINK("https://www.fabsurplus.com/sdi_catalog/salesItemDetails.do?id=103168")</f>
        <v>https://www.fabsurplus.com/sdi_catalog/salesItemDetails.do?id=103168</v>
      </c>
      <c r="B280" s="5" t="s">
        <v>928</v>
      </c>
      <c r="C280" s="5" t="s">
        <v>929</v>
      </c>
      <c r="D280" s="5" t="s">
        <v>930</v>
      </c>
      <c r="E280" s="5" t="s">
        <v>926</v>
      </c>
      <c r="F280" s="5" t="s">
        <v>23</v>
      </c>
      <c r="G280" s="5" t="s">
        <v>720</v>
      </c>
      <c r="H280" s="5"/>
      <c r="I280" s="5"/>
      <c r="J280" s="5" t="s">
        <v>38</v>
      </c>
      <c r="K280" s="7" t="s">
        <v>931</v>
      </c>
    </row>
    <row r="281" spans="1:11" ht="12.9" customHeight="1">
      <c r="A281" s="2" t="str">
        <f>HYPERLINK("https://www.fabsurplus.com/sdi_catalog/salesItemDetails.do?id=103540")</f>
        <v>https://www.fabsurplus.com/sdi_catalog/salesItemDetails.do?id=103540</v>
      </c>
      <c r="B281" s="2" t="s">
        <v>932</v>
      </c>
      <c r="C281" s="2" t="s">
        <v>933</v>
      </c>
      <c r="D281" s="2" t="s">
        <v>934</v>
      </c>
      <c r="E281" s="2" t="s">
        <v>238</v>
      </c>
      <c r="F281" s="2" t="s">
        <v>23</v>
      </c>
      <c r="G281" s="2" t="s">
        <v>16</v>
      </c>
      <c r="H281" s="2"/>
      <c r="I281" s="2"/>
      <c r="J281" s="2" t="s">
        <v>18</v>
      </c>
      <c r="K281" s="4" t="s">
        <v>144</v>
      </c>
    </row>
    <row r="282" spans="1:11" ht="12.9" customHeight="1">
      <c r="A282" s="5" t="str">
        <f>HYPERLINK("https://www.fabsurplus.com/sdi_catalog/salesItemDetails.do?id=103539")</f>
        <v>https://www.fabsurplus.com/sdi_catalog/salesItemDetails.do?id=103539</v>
      </c>
      <c r="B282" s="5" t="s">
        <v>935</v>
      </c>
      <c r="C282" s="5" t="s">
        <v>933</v>
      </c>
      <c r="D282" s="5" t="s">
        <v>934</v>
      </c>
      <c r="E282" s="5" t="s">
        <v>238</v>
      </c>
      <c r="F282" s="5" t="s">
        <v>23</v>
      </c>
      <c r="G282" s="5" t="s">
        <v>16</v>
      </c>
      <c r="H282" s="5"/>
      <c r="I282" s="5"/>
      <c r="J282" s="5" t="s">
        <v>18</v>
      </c>
      <c r="K282" s="7" t="s">
        <v>144</v>
      </c>
    </row>
    <row r="283" spans="1:11" ht="12.9" customHeight="1">
      <c r="A283" s="5" t="str">
        <f>HYPERLINK("https://www.fabsurplus.com/sdi_catalog/salesItemDetails.do?id=103666")</f>
        <v>https://www.fabsurplus.com/sdi_catalog/salesItemDetails.do?id=103666</v>
      </c>
      <c r="B283" s="5" t="s">
        <v>936</v>
      </c>
      <c r="C283" s="5" t="s">
        <v>937</v>
      </c>
      <c r="D283" s="5" t="s">
        <v>938</v>
      </c>
      <c r="E283" s="5" t="s">
        <v>238</v>
      </c>
      <c r="F283" s="5" t="s">
        <v>23</v>
      </c>
      <c r="G283" s="5"/>
      <c r="H283" s="5"/>
      <c r="I283" s="5"/>
      <c r="J283" s="5" t="s">
        <v>18</v>
      </c>
      <c r="K283" s="5"/>
    </row>
    <row r="284" spans="1:11" ht="12.9" customHeight="1">
      <c r="A284" s="5" t="str">
        <f>HYPERLINK("https://www.fabsurplus.com/sdi_catalog/salesItemDetails.do?id=103541")</f>
        <v>https://www.fabsurplus.com/sdi_catalog/salesItemDetails.do?id=103541</v>
      </c>
      <c r="B284" s="5" t="s">
        <v>939</v>
      </c>
      <c r="C284" s="5" t="s">
        <v>933</v>
      </c>
      <c r="D284" s="5" t="s">
        <v>940</v>
      </c>
      <c r="E284" s="5" t="s">
        <v>941</v>
      </c>
      <c r="F284" s="5" t="s">
        <v>23</v>
      </c>
      <c r="G284" s="5" t="s">
        <v>16</v>
      </c>
      <c r="H284" s="5"/>
      <c r="I284" s="6"/>
      <c r="J284" s="5" t="s">
        <v>18</v>
      </c>
      <c r="K284" s="7" t="s">
        <v>144</v>
      </c>
    </row>
    <row r="285" spans="1:11" ht="12.9" customHeight="1">
      <c r="A285" s="2" t="str">
        <f>HYPERLINK("https://www.fabsurplus.com/sdi_catalog/salesItemDetails.do?id=103543")</f>
        <v>https://www.fabsurplus.com/sdi_catalog/salesItemDetails.do?id=103543</v>
      </c>
      <c r="B285" s="2" t="s">
        <v>942</v>
      </c>
      <c r="C285" s="2" t="s">
        <v>943</v>
      </c>
      <c r="D285" s="2" t="s">
        <v>940</v>
      </c>
      <c r="E285" s="2" t="s">
        <v>944</v>
      </c>
      <c r="F285" s="2" t="s">
        <v>23</v>
      </c>
      <c r="G285" s="2" t="s">
        <v>16</v>
      </c>
      <c r="H285" s="2"/>
      <c r="I285" s="3"/>
      <c r="J285" s="2" t="s">
        <v>18</v>
      </c>
      <c r="K285" s="4" t="s">
        <v>144</v>
      </c>
    </row>
    <row r="286" spans="1:11" ht="12.9" customHeight="1">
      <c r="A286" s="5" t="str">
        <f>HYPERLINK("https://www.fabsurplus.com/sdi_catalog/salesItemDetails.do?id=103542")</f>
        <v>https://www.fabsurplus.com/sdi_catalog/salesItemDetails.do?id=103542</v>
      </c>
      <c r="B286" s="5" t="s">
        <v>945</v>
      </c>
      <c r="C286" s="5" t="s">
        <v>943</v>
      </c>
      <c r="D286" s="5" t="s">
        <v>940</v>
      </c>
      <c r="E286" s="5" t="s">
        <v>944</v>
      </c>
      <c r="F286" s="5" t="s">
        <v>23</v>
      </c>
      <c r="G286" s="5" t="s">
        <v>16</v>
      </c>
      <c r="H286" s="5"/>
      <c r="I286" s="6"/>
      <c r="J286" s="5" t="s">
        <v>18</v>
      </c>
      <c r="K286" s="7" t="s">
        <v>144</v>
      </c>
    </row>
    <row r="287" spans="1:11" ht="12.9" customHeight="1">
      <c r="A287" s="2" t="str">
        <f>HYPERLINK("https://www.fabsurplus.com/sdi_catalog/salesItemDetails.do?id=103654")</f>
        <v>https://www.fabsurplus.com/sdi_catalog/salesItemDetails.do?id=103654</v>
      </c>
      <c r="B287" s="2" t="s">
        <v>946</v>
      </c>
      <c r="C287" s="2" t="s">
        <v>947</v>
      </c>
      <c r="D287" s="2" t="s">
        <v>948</v>
      </c>
      <c r="E287" s="2" t="s">
        <v>949</v>
      </c>
      <c r="F287" s="2" t="s">
        <v>23</v>
      </c>
      <c r="G287" s="2" t="s">
        <v>115</v>
      </c>
      <c r="H287" s="2"/>
      <c r="I287" s="3"/>
      <c r="J287" s="2" t="s">
        <v>18</v>
      </c>
      <c r="K287" s="2" t="s">
        <v>950</v>
      </c>
    </row>
    <row r="288" spans="1:11" ht="12.9" customHeight="1">
      <c r="A288" s="5" t="str">
        <f>HYPERLINK("https://www.fabsurplus.com/sdi_catalog/salesItemDetails.do?id=103183")</f>
        <v>https://www.fabsurplus.com/sdi_catalog/salesItemDetails.do?id=103183</v>
      </c>
      <c r="B288" s="5" t="s">
        <v>951</v>
      </c>
      <c r="C288" s="5" t="s">
        <v>952</v>
      </c>
      <c r="D288" s="5" t="s">
        <v>953</v>
      </c>
      <c r="E288" s="5" t="s">
        <v>954</v>
      </c>
      <c r="F288" s="5" t="s">
        <v>23</v>
      </c>
      <c r="G288" s="5" t="s">
        <v>666</v>
      </c>
      <c r="H288" s="5" t="s">
        <v>25</v>
      </c>
      <c r="I288" s="6">
        <v>37043</v>
      </c>
      <c r="J288" s="5" t="s">
        <v>18</v>
      </c>
      <c r="K288" s="7" t="s">
        <v>955</v>
      </c>
    </row>
    <row r="289" spans="1:11" ht="12.9" customHeight="1">
      <c r="A289" s="5" t="str">
        <f>HYPERLINK("https://www.fabsurplus.com/sdi_catalog/salesItemDetails.do?id=103413")</f>
        <v>https://www.fabsurplus.com/sdi_catalog/salesItemDetails.do?id=103413</v>
      </c>
      <c r="B289" s="5" t="s">
        <v>956</v>
      </c>
      <c r="C289" s="5" t="s">
        <v>957</v>
      </c>
      <c r="D289" s="5" t="s">
        <v>958</v>
      </c>
      <c r="E289" s="5" t="s">
        <v>80</v>
      </c>
      <c r="F289" s="5" t="s">
        <v>23</v>
      </c>
      <c r="G289" s="5" t="s">
        <v>54</v>
      </c>
      <c r="H289" s="5"/>
      <c r="I289" s="6"/>
      <c r="J289" s="5"/>
      <c r="K289" s="5" t="s">
        <v>959</v>
      </c>
    </row>
    <row r="290" spans="1:11" ht="12.9" customHeight="1">
      <c r="A290" s="2" t="str">
        <f>HYPERLINK("https://www.fabsurplus.com/sdi_catalog/salesItemDetails.do?id=103169")</f>
        <v>https://www.fabsurplus.com/sdi_catalog/salesItemDetails.do?id=103169</v>
      </c>
      <c r="B290" s="2" t="s">
        <v>960</v>
      </c>
      <c r="C290" s="2" t="s">
        <v>961</v>
      </c>
      <c r="D290" s="2" t="s">
        <v>962</v>
      </c>
      <c r="E290" s="2" t="s">
        <v>963</v>
      </c>
      <c r="F290" s="2" t="s">
        <v>23</v>
      </c>
      <c r="G290" s="2" t="s">
        <v>37</v>
      </c>
      <c r="H290" s="2"/>
      <c r="I290" s="3"/>
      <c r="J290" s="2" t="s">
        <v>38</v>
      </c>
      <c r="K290" s="4" t="s">
        <v>964</v>
      </c>
    </row>
    <row r="291" spans="1:11" ht="12.9" customHeight="1">
      <c r="A291" s="2" t="str">
        <f>HYPERLINK("https://www.fabsurplus.com/sdi_catalog/salesItemDetails.do?id=59152")</f>
        <v>https://www.fabsurplus.com/sdi_catalog/salesItemDetails.do?id=59152</v>
      </c>
      <c r="B291" s="2" t="s">
        <v>965</v>
      </c>
      <c r="C291" s="2" t="s">
        <v>966</v>
      </c>
      <c r="D291" s="2"/>
      <c r="E291" s="2" t="s">
        <v>967</v>
      </c>
      <c r="F291" s="2" t="s">
        <v>23</v>
      </c>
      <c r="G291" s="2"/>
      <c r="H291" s="2"/>
      <c r="I291" s="2"/>
      <c r="J291" s="2" t="s">
        <v>18</v>
      </c>
      <c r="K291" s="2" t="s">
        <v>968</v>
      </c>
    </row>
    <row r="292" spans="1:11" ht="12.9" customHeight="1">
      <c r="A292" s="2" t="str">
        <f>HYPERLINK("https://www.fabsurplus.com/sdi_catalog/salesItemDetails.do?id=59154")</f>
        <v>https://www.fabsurplus.com/sdi_catalog/salesItemDetails.do?id=59154</v>
      </c>
      <c r="B292" s="2" t="s">
        <v>969</v>
      </c>
      <c r="C292" s="2" t="s">
        <v>966</v>
      </c>
      <c r="D292" s="2"/>
      <c r="E292" s="2" t="s">
        <v>970</v>
      </c>
      <c r="F292" s="2" t="s">
        <v>23</v>
      </c>
      <c r="G292" s="2"/>
      <c r="H292" s="2"/>
      <c r="I292" s="2"/>
      <c r="J292" s="2" t="s">
        <v>18</v>
      </c>
      <c r="K292" s="2" t="s">
        <v>968</v>
      </c>
    </row>
    <row r="293" spans="1:11" ht="12.9" customHeight="1">
      <c r="A293" s="5" t="str">
        <f>HYPERLINK("https://www.fabsurplus.com/sdi_catalog/salesItemDetails.do?id=59153")</f>
        <v>https://www.fabsurplus.com/sdi_catalog/salesItemDetails.do?id=59153</v>
      </c>
      <c r="B293" s="5" t="s">
        <v>971</v>
      </c>
      <c r="C293" s="5" t="s">
        <v>966</v>
      </c>
      <c r="D293" s="5"/>
      <c r="E293" s="5" t="s">
        <v>972</v>
      </c>
      <c r="F293" s="5" t="s">
        <v>23</v>
      </c>
      <c r="G293" s="5"/>
      <c r="H293" s="5"/>
      <c r="I293" s="5"/>
      <c r="J293" s="5" t="s">
        <v>18</v>
      </c>
      <c r="K293" s="5" t="s">
        <v>968</v>
      </c>
    </row>
    <row r="294" spans="1:11" ht="12.9" customHeight="1">
      <c r="A294" s="2" t="str">
        <f>HYPERLINK("https://www.fabsurplus.com/sdi_catalog/salesItemDetails.do?id=103111")</f>
        <v>https://www.fabsurplus.com/sdi_catalog/salesItemDetails.do?id=103111</v>
      </c>
      <c r="B294" s="2" t="s">
        <v>973</v>
      </c>
      <c r="C294" s="2" t="s">
        <v>974</v>
      </c>
      <c r="D294" s="2" t="s">
        <v>975</v>
      </c>
      <c r="E294" s="2" t="s">
        <v>976</v>
      </c>
      <c r="F294" s="2" t="s">
        <v>977</v>
      </c>
      <c r="G294" s="2" t="s">
        <v>360</v>
      </c>
      <c r="H294" s="2"/>
      <c r="I294" s="3"/>
      <c r="J294" s="2" t="s">
        <v>18</v>
      </c>
      <c r="K294" s="4" t="s">
        <v>978</v>
      </c>
    </row>
    <row r="295" spans="1:11" ht="12.9" customHeight="1">
      <c r="A295" s="2" t="str">
        <f>HYPERLINK("https://www.fabsurplus.com/sdi_catalog/salesItemDetails.do?id=103544")</f>
        <v>https://www.fabsurplus.com/sdi_catalog/salesItemDetails.do?id=103544</v>
      </c>
      <c r="B295" s="2" t="s">
        <v>979</v>
      </c>
      <c r="C295" s="2" t="s">
        <v>980</v>
      </c>
      <c r="D295" s="2" t="s">
        <v>981</v>
      </c>
      <c r="E295" s="2" t="s">
        <v>792</v>
      </c>
      <c r="F295" s="2" t="s">
        <v>23</v>
      </c>
      <c r="G295" s="2" t="s">
        <v>16</v>
      </c>
      <c r="H295" s="2"/>
      <c r="I295" s="3">
        <v>38139</v>
      </c>
      <c r="J295" s="2" t="s">
        <v>18</v>
      </c>
      <c r="K295" s="4" t="s">
        <v>144</v>
      </c>
    </row>
    <row r="296" spans="1:11" ht="12.9" customHeight="1">
      <c r="A296" s="2" t="str">
        <f>HYPERLINK("https://www.fabsurplus.com/sdi_catalog/salesItemDetails.do?id=103389")</f>
        <v>https://www.fabsurplus.com/sdi_catalog/salesItemDetails.do?id=103389</v>
      </c>
      <c r="B296" s="2" t="s">
        <v>982</v>
      </c>
      <c r="C296" s="2" t="s">
        <v>983</v>
      </c>
      <c r="D296" s="2" t="s">
        <v>984</v>
      </c>
      <c r="E296" s="2" t="s">
        <v>985</v>
      </c>
      <c r="F296" s="2" t="s">
        <v>23</v>
      </c>
      <c r="G296" s="2"/>
      <c r="H296" s="2" t="s">
        <v>25</v>
      </c>
      <c r="I296" s="3">
        <v>40575</v>
      </c>
      <c r="J296" s="2" t="s">
        <v>18</v>
      </c>
      <c r="K296" s="2" t="s">
        <v>39</v>
      </c>
    </row>
    <row r="297" spans="1:11" ht="12.9" customHeight="1">
      <c r="A297" s="5" t="str">
        <f>HYPERLINK("https://www.fabsurplus.com/sdi_catalog/salesItemDetails.do?id=103414")</f>
        <v>https://www.fabsurplus.com/sdi_catalog/salesItemDetails.do?id=103414</v>
      </c>
      <c r="B297" s="5" t="s">
        <v>986</v>
      </c>
      <c r="C297" s="5" t="s">
        <v>987</v>
      </c>
      <c r="D297" s="5" t="s">
        <v>988</v>
      </c>
      <c r="E297" s="5" t="s">
        <v>989</v>
      </c>
      <c r="F297" s="5" t="s">
        <v>48</v>
      </c>
      <c r="G297" s="5" t="s">
        <v>54</v>
      </c>
      <c r="H297" s="5"/>
      <c r="I297" s="6"/>
      <c r="J297" s="5"/>
      <c r="K297" s="5" t="s">
        <v>990</v>
      </c>
    </row>
    <row r="298" spans="1:11" ht="12.9" customHeight="1">
      <c r="A298" s="2" t="str">
        <f>HYPERLINK("https://www.fabsurplus.com/sdi_catalog/salesItemDetails.do?id=100708")</f>
        <v>https://www.fabsurplus.com/sdi_catalog/salesItemDetails.do?id=100708</v>
      </c>
      <c r="B298" s="2" t="s">
        <v>991</v>
      </c>
      <c r="C298" s="2" t="s">
        <v>992</v>
      </c>
      <c r="D298" s="2" t="s">
        <v>993</v>
      </c>
      <c r="E298" s="2" t="s">
        <v>908</v>
      </c>
      <c r="F298" s="2" t="s">
        <v>23</v>
      </c>
      <c r="G298" s="2"/>
      <c r="H298" s="2"/>
      <c r="I298" s="2"/>
      <c r="J298" s="2" t="s">
        <v>18</v>
      </c>
      <c r="K298" s="2" t="s">
        <v>116</v>
      </c>
    </row>
    <row r="299" spans="1:11" ht="12.9" customHeight="1">
      <c r="A299" s="2" t="str">
        <f>HYPERLINK("https://www.fabsurplus.com/sdi_catalog/salesItemDetails.do?id=103698")</f>
        <v>https://www.fabsurplus.com/sdi_catalog/salesItemDetails.do?id=103698</v>
      </c>
      <c r="B299" s="2" t="s">
        <v>994</v>
      </c>
      <c r="C299" s="2" t="s">
        <v>992</v>
      </c>
      <c r="D299" s="2" t="s">
        <v>995</v>
      </c>
      <c r="E299" s="2" t="s">
        <v>996</v>
      </c>
      <c r="F299" s="2" t="s">
        <v>23</v>
      </c>
      <c r="G299" s="2" t="s">
        <v>37</v>
      </c>
      <c r="H299" s="2"/>
      <c r="I299" s="3">
        <v>42522</v>
      </c>
      <c r="J299" s="2" t="s">
        <v>18</v>
      </c>
      <c r="K299" s="2" t="s">
        <v>997</v>
      </c>
    </row>
    <row r="300" spans="1:11" ht="12.9" customHeight="1">
      <c r="A300" s="5" t="str">
        <f>HYPERLINK("https://www.fabsurplus.com/sdi_catalog/salesItemDetails.do?id=103655")</f>
        <v>https://www.fabsurplus.com/sdi_catalog/salesItemDetails.do?id=103655</v>
      </c>
      <c r="B300" s="5" t="s">
        <v>998</v>
      </c>
      <c r="C300" s="5" t="s">
        <v>992</v>
      </c>
      <c r="D300" s="5" t="s">
        <v>999</v>
      </c>
      <c r="E300" s="5" t="s">
        <v>1000</v>
      </c>
      <c r="F300" s="5" t="s">
        <v>23</v>
      </c>
      <c r="G300" s="5"/>
      <c r="H300" s="5"/>
      <c r="I300" s="6"/>
      <c r="J300" s="5" t="s">
        <v>18</v>
      </c>
      <c r="K300" s="5"/>
    </row>
    <row r="301" spans="1:11" ht="12.9" customHeight="1">
      <c r="A301" s="2" t="str">
        <f>HYPERLINK("https://www.fabsurplus.com/sdi_catalog/salesItemDetails.do?id=103273")</f>
        <v>https://www.fabsurplus.com/sdi_catalog/salesItemDetails.do?id=103273</v>
      </c>
      <c r="B301" s="2" t="s">
        <v>1001</v>
      </c>
      <c r="C301" s="2" t="s">
        <v>992</v>
      </c>
      <c r="D301" s="2" t="s">
        <v>1002</v>
      </c>
      <c r="E301" s="2" t="s">
        <v>1003</v>
      </c>
      <c r="F301" s="2" t="s">
        <v>23</v>
      </c>
      <c r="G301" s="2" t="s">
        <v>16</v>
      </c>
      <c r="H301" s="2" t="s">
        <v>25</v>
      </c>
      <c r="I301" s="3">
        <v>38412</v>
      </c>
      <c r="J301" s="2" t="s">
        <v>18</v>
      </c>
      <c r="K301" s="4" t="s">
        <v>1004</v>
      </c>
    </row>
    <row r="302" spans="1:11" ht="12.9" customHeight="1">
      <c r="A302" s="2" t="str">
        <f>HYPERLINK("https://www.fabsurplus.com/sdi_catalog/salesItemDetails.do?id=103238")</f>
        <v>https://www.fabsurplus.com/sdi_catalog/salesItemDetails.do?id=103238</v>
      </c>
      <c r="B302" s="2" t="s">
        <v>1005</v>
      </c>
      <c r="C302" s="2" t="s">
        <v>1006</v>
      </c>
      <c r="D302" s="2" t="s">
        <v>1007</v>
      </c>
      <c r="E302" s="2" t="s">
        <v>1008</v>
      </c>
      <c r="F302" s="2" t="s">
        <v>23</v>
      </c>
      <c r="G302" s="2" t="s">
        <v>16</v>
      </c>
      <c r="H302" s="2" t="s">
        <v>25</v>
      </c>
      <c r="I302" s="3"/>
      <c r="J302" s="2" t="s">
        <v>18</v>
      </c>
      <c r="K302" s="4" t="s">
        <v>1009</v>
      </c>
    </row>
    <row r="303" spans="1:11" ht="12.9" customHeight="1">
      <c r="A303" s="2" t="str">
        <f>HYPERLINK("https://www.fabsurplus.com/sdi_catalog/salesItemDetails.do?id=103456")</f>
        <v>https://www.fabsurplus.com/sdi_catalog/salesItemDetails.do?id=103456</v>
      </c>
      <c r="B303" s="2" t="s">
        <v>1010</v>
      </c>
      <c r="C303" s="2" t="s">
        <v>992</v>
      </c>
      <c r="D303" s="2" t="s">
        <v>1011</v>
      </c>
      <c r="E303" s="2" t="s">
        <v>1012</v>
      </c>
      <c r="F303" s="2" t="s">
        <v>23</v>
      </c>
      <c r="G303" s="2" t="s">
        <v>37</v>
      </c>
      <c r="H303" s="2"/>
      <c r="I303" s="3"/>
      <c r="J303" s="2" t="s">
        <v>18</v>
      </c>
      <c r="K303" s="2" t="s">
        <v>293</v>
      </c>
    </row>
    <row r="304" spans="1:11" ht="12.9" customHeight="1">
      <c r="A304" s="2" t="str">
        <f>HYPERLINK("https://www.fabsurplus.com/sdi_catalog/salesItemDetails.do?id=103458")</f>
        <v>https://www.fabsurplus.com/sdi_catalog/salesItemDetails.do?id=103458</v>
      </c>
      <c r="B304" s="2" t="s">
        <v>1013</v>
      </c>
      <c r="C304" s="2" t="s">
        <v>992</v>
      </c>
      <c r="D304" s="2" t="s">
        <v>1014</v>
      </c>
      <c r="E304" s="2" t="s">
        <v>996</v>
      </c>
      <c r="F304" s="2" t="s">
        <v>23</v>
      </c>
      <c r="G304" s="2" t="s">
        <v>24</v>
      </c>
      <c r="H304" s="2" t="s">
        <v>25</v>
      </c>
      <c r="I304" s="3"/>
      <c r="J304" s="2" t="s">
        <v>18</v>
      </c>
      <c r="K304" s="4" t="s">
        <v>1015</v>
      </c>
    </row>
    <row r="305" spans="1:11" ht="12.9" customHeight="1">
      <c r="A305" s="5" t="str">
        <f>HYPERLINK("https://www.fabsurplus.com/sdi_catalog/salesItemDetails.do?id=100936")</f>
        <v>https://www.fabsurplus.com/sdi_catalog/salesItemDetails.do?id=100936</v>
      </c>
      <c r="B305" s="5" t="s">
        <v>1016</v>
      </c>
      <c r="C305" s="5" t="s">
        <v>1006</v>
      </c>
      <c r="D305" s="5" t="s">
        <v>1017</v>
      </c>
      <c r="E305" s="5" t="s">
        <v>1018</v>
      </c>
      <c r="F305" s="5" t="s">
        <v>48</v>
      </c>
      <c r="G305" s="5" t="s">
        <v>115</v>
      </c>
      <c r="H305" s="5" t="s">
        <v>17</v>
      </c>
      <c r="I305" s="5"/>
      <c r="J305" s="5" t="s">
        <v>18</v>
      </c>
      <c r="K305" s="7" t="s">
        <v>1019</v>
      </c>
    </row>
    <row r="306" spans="1:11" ht="12.9" customHeight="1">
      <c r="A306" s="5" t="str">
        <f>HYPERLINK("https://www.fabsurplus.com/sdi_catalog/salesItemDetails.do?id=103216")</f>
        <v>https://www.fabsurplus.com/sdi_catalog/salesItemDetails.do?id=103216</v>
      </c>
      <c r="B306" s="5" t="s">
        <v>1020</v>
      </c>
      <c r="C306" s="5" t="s">
        <v>1021</v>
      </c>
      <c r="D306" s="5" t="s">
        <v>1022</v>
      </c>
      <c r="E306" s="5" t="s">
        <v>1023</v>
      </c>
      <c r="F306" s="5" t="s">
        <v>23</v>
      </c>
      <c r="G306" s="5" t="s">
        <v>37</v>
      </c>
      <c r="H306" s="5"/>
      <c r="I306" s="6"/>
      <c r="J306" s="5" t="s">
        <v>18</v>
      </c>
      <c r="K306" s="5"/>
    </row>
    <row r="307" spans="1:11" ht="12.9" customHeight="1">
      <c r="A307" s="5" t="str">
        <f>HYPERLINK("https://www.fabsurplus.com/sdi_catalog/salesItemDetails.do?id=103215")</f>
        <v>https://www.fabsurplus.com/sdi_catalog/salesItemDetails.do?id=103215</v>
      </c>
      <c r="B307" s="5" t="s">
        <v>1024</v>
      </c>
      <c r="C307" s="5" t="s">
        <v>1021</v>
      </c>
      <c r="D307" s="5" t="s">
        <v>1025</v>
      </c>
      <c r="E307" s="5" t="s">
        <v>1023</v>
      </c>
      <c r="F307" s="5" t="s">
        <v>23</v>
      </c>
      <c r="G307" s="5" t="s">
        <v>16</v>
      </c>
      <c r="H307" s="5"/>
      <c r="I307" s="5"/>
      <c r="J307" s="5" t="s">
        <v>18</v>
      </c>
      <c r="K307" s="5"/>
    </row>
    <row r="308" spans="1:11" ht="12.9" customHeight="1">
      <c r="A308" s="2" t="str">
        <f>HYPERLINK("https://www.fabsurplus.com/sdi_catalog/salesItemDetails.do?id=103214")</f>
        <v>https://www.fabsurplus.com/sdi_catalog/salesItemDetails.do?id=103214</v>
      </c>
      <c r="B308" s="2" t="s">
        <v>1026</v>
      </c>
      <c r="C308" s="2" t="s">
        <v>1021</v>
      </c>
      <c r="D308" s="2" t="s">
        <v>1025</v>
      </c>
      <c r="E308" s="2" t="s">
        <v>1023</v>
      </c>
      <c r="F308" s="2" t="s">
        <v>23</v>
      </c>
      <c r="G308" s="2" t="s">
        <v>24</v>
      </c>
      <c r="H308" s="2"/>
      <c r="I308" s="2"/>
      <c r="J308" s="2" t="s">
        <v>18</v>
      </c>
      <c r="K308" s="2"/>
    </row>
    <row r="309" spans="1:11" ht="12.9" customHeight="1">
      <c r="A309" s="2" t="str">
        <f>HYPERLINK("https://www.fabsurplus.com/sdi_catalog/salesItemDetails.do?id=103213")</f>
        <v>https://www.fabsurplus.com/sdi_catalog/salesItemDetails.do?id=103213</v>
      </c>
      <c r="B309" s="2" t="s">
        <v>1027</v>
      </c>
      <c r="C309" s="2" t="s">
        <v>1021</v>
      </c>
      <c r="D309" s="2" t="s">
        <v>1028</v>
      </c>
      <c r="E309" s="2" t="s">
        <v>1023</v>
      </c>
      <c r="F309" s="2" t="s">
        <v>23</v>
      </c>
      <c r="G309" s="2" t="s">
        <v>37</v>
      </c>
      <c r="H309" s="2"/>
      <c r="I309" s="2"/>
      <c r="J309" s="2" t="s">
        <v>18</v>
      </c>
      <c r="K309" s="2"/>
    </row>
    <row r="310" spans="1:11" ht="12.9" customHeight="1">
      <c r="A310" s="2" t="str">
        <f>HYPERLINK("https://www.fabsurplus.com/sdi_catalog/salesItemDetails.do?id=103656")</f>
        <v>https://www.fabsurplus.com/sdi_catalog/salesItemDetails.do?id=103656</v>
      </c>
      <c r="B310" s="2" t="s">
        <v>1029</v>
      </c>
      <c r="C310" s="2" t="s">
        <v>1030</v>
      </c>
      <c r="D310" s="2" t="s">
        <v>1031</v>
      </c>
      <c r="E310" s="2" t="s">
        <v>1032</v>
      </c>
      <c r="F310" s="2" t="s">
        <v>23</v>
      </c>
      <c r="G310" s="2"/>
      <c r="H310" s="2"/>
      <c r="I310" s="2"/>
      <c r="J310" s="2" t="s">
        <v>18</v>
      </c>
      <c r="K310" s="2"/>
    </row>
    <row r="311" spans="1:11" ht="12.9" customHeight="1">
      <c r="A311" s="5" t="str">
        <f>HYPERLINK("https://www.fabsurplus.com/sdi_catalog/salesItemDetails.do?id=103545")</f>
        <v>https://www.fabsurplus.com/sdi_catalog/salesItemDetails.do?id=103545</v>
      </c>
      <c r="B311" s="5" t="s">
        <v>1033</v>
      </c>
      <c r="C311" s="5" t="s">
        <v>1034</v>
      </c>
      <c r="D311" s="5" t="s">
        <v>1035</v>
      </c>
      <c r="E311" s="5" t="s">
        <v>895</v>
      </c>
      <c r="F311" s="5" t="s">
        <v>23</v>
      </c>
      <c r="G311" s="5" t="s">
        <v>16</v>
      </c>
      <c r="H311" s="5"/>
      <c r="I311" s="5"/>
      <c r="J311" s="5" t="s">
        <v>18</v>
      </c>
      <c r="K311" s="7" t="s">
        <v>144</v>
      </c>
    </row>
    <row r="312" spans="1:11" ht="12.9" customHeight="1">
      <c r="A312" s="2" t="str">
        <f>HYPERLINK("https://www.fabsurplus.com/sdi_catalog/salesItemDetails.do?id=103113")</f>
        <v>https://www.fabsurplus.com/sdi_catalog/salesItemDetails.do?id=103113</v>
      </c>
      <c r="B312" s="2" t="s">
        <v>1036</v>
      </c>
      <c r="C312" s="2" t="s">
        <v>1037</v>
      </c>
      <c r="D312" s="2" t="s">
        <v>1038</v>
      </c>
      <c r="E312" s="2" t="s">
        <v>1039</v>
      </c>
      <c r="F312" s="2" t="s">
        <v>23</v>
      </c>
      <c r="G312" s="2" t="s">
        <v>360</v>
      </c>
      <c r="H312" s="2"/>
      <c r="I312" s="3"/>
      <c r="J312" s="2" t="s">
        <v>18</v>
      </c>
      <c r="K312" s="2" t="s">
        <v>1040</v>
      </c>
    </row>
    <row r="313" spans="1:11" ht="12.9" customHeight="1">
      <c r="A313" s="2" t="str">
        <f>HYPERLINK("https://www.fabsurplus.com/sdi_catalog/salesItemDetails.do?id=103112")</f>
        <v>https://www.fabsurplus.com/sdi_catalog/salesItemDetails.do?id=103112</v>
      </c>
      <c r="B313" s="2" t="s">
        <v>1041</v>
      </c>
      <c r="C313" s="2" t="s">
        <v>1037</v>
      </c>
      <c r="D313" s="2" t="s">
        <v>1038</v>
      </c>
      <c r="E313" s="2" t="s">
        <v>1039</v>
      </c>
      <c r="F313" s="2" t="s">
        <v>23</v>
      </c>
      <c r="G313" s="2" t="s">
        <v>360</v>
      </c>
      <c r="H313" s="2"/>
      <c r="I313" s="3"/>
      <c r="J313" s="2" t="s">
        <v>18</v>
      </c>
      <c r="K313" s="2" t="s">
        <v>1040</v>
      </c>
    </row>
    <row r="314" spans="1:11" ht="12.9" customHeight="1">
      <c r="A314" s="5" t="str">
        <f>HYPERLINK("https://www.fabsurplus.com/sdi_catalog/salesItemDetails.do?id=103114")</f>
        <v>https://www.fabsurplus.com/sdi_catalog/salesItemDetails.do?id=103114</v>
      </c>
      <c r="B314" s="5" t="s">
        <v>1042</v>
      </c>
      <c r="C314" s="5" t="s">
        <v>1037</v>
      </c>
      <c r="D314" s="5" t="s">
        <v>1043</v>
      </c>
      <c r="E314" s="5" t="s">
        <v>1039</v>
      </c>
      <c r="F314" s="5" t="s">
        <v>23</v>
      </c>
      <c r="G314" s="5" t="s">
        <v>360</v>
      </c>
      <c r="H314" s="5"/>
      <c r="I314" s="6"/>
      <c r="J314" s="5" t="s">
        <v>18</v>
      </c>
      <c r="K314" s="5"/>
    </row>
    <row r="315" spans="1:11" ht="12.9" customHeight="1">
      <c r="A315" s="2" t="str">
        <f>HYPERLINK("https://www.fabsurplus.com/sdi_catalog/salesItemDetails.do?id=103143")</f>
        <v>https://www.fabsurplus.com/sdi_catalog/salesItemDetails.do?id=103143</v>
      </c>
      <c r="B315" s="2" t="s">
        <v>1044</v>
      </c>
      <c r="C315" s="2" t="s">
        <v>1034</v>
      </c>
      <c r="D315" s="2" t="s">
        <v>1045</v>
      </c>
      <c r="E315" s="2" t="s">
        <v>200</v>
      </c>
      <c r="F315" s="2" t="s">
        <v>23</v>
      </c>
      <c r="G315" s="2" t="s">
        <v>16</v>
      </c>
      <c r="H315" s="2"/>
      <c r="I315" s="3">
        <v>41061</v>
      </c>
      <c r="J315" s="2" t="s">
        <v>18</v>
      </c>
      <c r="K315" s="2"/>
    </row>
    <row r="316" spans="1:11" ht="12.9" customHeight="1">
      <c r="A316" s="5" t="str">
        <f>HYPERLINK("https://www.fabsurplus.com/sdi_catalog/salesItemDetails.do?id=103146")</f>
        <v>https://www.fabsurplus.com/sdi_catalog/salesItemDetails.do?id=103146</v>
      </c>
      <c r="B316" s="5" t="s">
        <v>1046</v>
      </c>
      <c r="C316" s="5" t="s">
        <v>1034</v>
      </c>
      <c r="D316" s="5" t="s">
        <v>1047</v>
      </c>
      <c r="E316" s="5" t="s">
        <v>1048</v>
      </c>
      <c r="F316" s="5" t="s">
        <v>23</v>
      </c>
      <c r="G316" s="5" t="s">
        <v>37</v>
      </c>
      <c r="H316" s="5"/>
      <c r="I316" s="5">
        <v>34486</v>
      </c>
      <c r="J316" s="5" t="s">
        <v>18</v>
      </c>
      <c r="K316" s="5"/>
    </row>
    <row r="317" spans="1:11" ht="12.9" customHeight="1">
      <c r="A317" s="5" t="str">
        <f>HYPERLINK("https://www.fabsurplus.com/sdi_catalog/salesItemDetails.do?id=103145")</f>
        <v>https://www.fabsurplus.com/sdi_catalog/salesItemDetails.do?id=103145</v>
      </c>
      <c r="B317" s="5" t="s">
        <v>1049</v>
      </c>
      <c r="C317" s="5" t="s">
        <v>1034</v>
      </c>
      <c r="D317" s="5" t="s">
        <v>1047</v>
      </c>
      <c r="E317" s="5" t="s">
        <v>1048</v>
      </c>
      <c r="F317" s="5" t="s">
        <v>23</v>
      </c>
      <c r="G317" s="5" t="s">
        <v>37</v>
      </c>
      <c r="H317" s="5"/>
      <c r="I317" s="6">
        <v>34486</v>
      </c>
      <c r="J317" s="5" t="s">
        <v>18</v>
      </c>
      <c r="K317" s="5"/>
    </row>
    <row r="318" spans="1:11" ht="12.9" customHeight="1">
      <c r="A318" s="2" t="str">
        <f>HYPERLINK("https://www.fabsurplus.com/sdi_catalog/salesItemDetails.do?id=103144")</f>
        <v>https://www.fabsurplus.com/sdi_catalog/salesItemDetails.do?id=103144</v>
      </c>
      <c r="B318" s="2" t="s">
        <v>1050</v>
      </c>
      <c r="C318" s="2" t="s">
        <v>1034</v>
      </c>
      <c r="D318" s="2" t="s">
        <v>1047</v>
      </c>
      <c r="E318" s="2" t="s">
        <v>1048</v>
      </c>
      <c r="F318" s="2" t="s">
        <v>23</v>
      </c>
      <c r="G318" s="2" t="s">
        <v>37</v>
      </c>
      <c r="H318" s="2"/>
      <c r="I318" s="3">
        <v>34486</v>
      </c>
      <c r="J318" s="2" t="s">
        <v>18</v>
      </c>
      <c r="K318" s="2"/>
    </row>
    <row r="319" spans="1:11" ht="12.9" customHeight="1">
      <c r="A319" s="2" t="str">
        <f>HYPERLINK("https://www.fabsurplus.com/sdi_catalog/salesItemDetails.do?id=103546")</f>
        <v>https://www.fabsurplus.com/sdi_catalog/salesItemDetails.do?id=103546</v>
      </c>
      <c r="B319" s="2" t="s">
        <v>1051</v>
      </c>
      <c r="C319" s="2" t="s">
        <v>1034</v>
      </c>
      <c r="D319" s="2" t="s">
        <v>1052</v>
      </c>
      <c r="E319" s="2" t="s">
        <v>1053</v>
      </c>
      <c r="F319" s="2" t="s">
        <v>23</v>
      </c>
      <c r="G319" s="2" t="s">
        <v>16</v>
      </c>
      <c r="H319" s="2"/>
      <c r="I319" s="2">
        <v>38504</v>
      </c>
      <c r="J319" s="2" t="s">
        <v>18</v>
      </c>
      <c r="K319" s="4" t="s">
        <v>144</v>
      </c>
    </row>
    <row r="320" spans="1:11" ht="12.9" customHeight="1">
      <c r="A320" s="2" t="str">
        <f>HYPERLINK("https://www.fabsurplus.com/sdi_catalog/salesItemDetails.do?id=103657")</f>
        <v>https://www.fabsurplus.com/sdi_catalog/salesItemDetails.do?id=103657</v>
      </c>
      <c r="B320" s="2" t="s">
        <v>1054</v>
      </c>
      <c r="C320" s="2" t="s">
        <v>1055</v>
      </c>
      <c r="D320" s="2" t="s">
        <v>1056</v>
      </c>
      <c r="E320" s="2" t="s">
        <v>1057</v>
      </c>
      <c r="F320" s="2" t="s">
        <v>23</v>
      </c>
      <c r="G320" s="2" t="s">
        <v>687</v>
      </c>
      <c r="H320" s="2"/>
      <c r="I320" s="3"/>
      <c r="J320" s="2" t="s">
        <v>18</v>
      </c>
      <c r="K320" s="2" t="s">
        <v>1058</v>
      </c>
    </row>
    <row r="321" spans="1:11" ht="12.9" customHeight="1">
      <c r="A321" s="2" t="str">
        <f>HYPERLINK("https://www.fabsurplus.com/sdi_catalog/salesItemDetails.do?id=103387")</f>
        <v>https://www.fabsurplus.com/sdi_catalog/salesItemDetails.do?id=103387</v>
      </c>
      <c r="B321" s="2" t="s">
        <v>1059</v>
      </c>
      <c r="C321" s="2" t="s">
        <v>1060</v>
      </c>
      <c r="D321" s="2" t="s">
        <v>1061</v>
      </c>
      <c r="E321" s="2" t="s">
        <v>1062</v>
      </c>
      <c r="F321" s="2" t="s">
        <v>1063</v>
      </c>
      <c r="G321" s="2" t="s">
        <v>54</v>
      </c>
      <c r="H321" s="2" t="s">
        <v>17</v>
      </c>
      <c r="I321" s="3"/>
      <c r="J321" s="2" t="s">
        <v>18</v>
      </c>
      <c r="K321" s="4" t="s">
        <v>1064</v>
      </c>
    </row>
    <row r="322" spans="1:11" ht="12.9" customHeight="1">
      <c r="A322" s="5" t="str">
        <f>HYPERLINK("https://www.fabsurplus.com/sdi_catalog/salesItemDetails.do?id=103384")</f>
        <v>https://www.fabsurplus.com/sdi_catalog/salesItemDetails.do?id=103384</v>
      </c>
      <c r="B322" s="5" t="s">
        <v>1065</v>
      </c>
      <c r="C322" s="5" t="s">
        <v>1060</v>
      </c>
      <c r="D322" s="5" t="s">
        <v>1066</v>
      </c>
      <c r="E322" s="5" t="s">
        <v>1067</v>
      </c>
      <c r="F322" s="5" t="s">
        <v>1068</v>
      </c>
      <c r="G322" s="5" t="s">
        <v>54</v>
      </c>
      <c r="H322" s="5" t="s">
        <v>17</v>
      </c>
      <c r="I322" s="5"/>
      <c r="J322" s="5" t="s">
        <v>18</v>
      </c>
      <c r="K322" s="7" t="s">
        <v>1069</v>
      </c>
    </row>
    <row r="323" spans="1:11" ht="12.9" customHeight="1">
      <c r="A323" s="5" t="str">
        <f>HYPERLINK("https://www.fabsurplus.com/sdi_catalog/salesItemDetails.do?id=103385")</f>
        <v>https://www.fabsurplus.com/sdi_catalog/salesItemDetails.do?id=103385</v>
      </c>
      <c r="B323" s="5" t="s">
        <v>1070</v>
      </c>
      <c r="C323" s="5" t="s">
        <v>1060</v>
      </c>
      <c r="D323" s="5" t="s">
        <v>1071</v>
      </c>
      <c r="E323" s="5" t="s">
        <v>1072</v>
      </c>
      <c r="F323" s="5" t="s">
        <v>977</v>
      </c>
      <c r="G323" s="5" t="s">
        <v>54</v>
      </c>
      <c r="H323" s="5" t="s">
        <v>17</v>
      </c>
      <c r="I323" s="6"/>
      <c r="J323" s="5" t="s">
        <v>18</v>
      </c>
      <c r="K323" s="7" t="s">
        <v>1073</v>
      </c>
    </row>
    <row r="324" spans="1:11" ht="12.9" customHeight="1">
      <c r="A324" s="2" t="str">
        <f>HYPERLINK("https://www.fabsurplus.com/sdi_catalog/salesItemDetails.do?id=103439")</f>
        <v>https://www.fabsurplus.com/sdi_catalog/salesItemDetails.do?id=103439</v>
      </c>
      <c r="B324" s="2" t="s">
        <v>1074</v>
      </c>
      <c r="C324" s="2" t="s">
        <v>1075</v>
      </c>
      <c r="D324" s="2" t="s">
        <v>1076</v>
      </c>
      <c r="E324" s="2" t="s">
        <v>1077</v>
      </c>
      <c r="F324" s="2" t="s">
        <v>23</v>
      </c>
      <c r="G324" s="2" t="s">
        <v>37</v>
      </c>
      <c r="H324" s="2" t="s">
        <v>17</v>
      </c>
      <c r="I324" s="3">
        <v>38504</v>
      </c>
      <c r="J324" s="2" t="s">
        <v>18</v>
      </c>
      <c r="K324" s="4" t="s">
        <v>1078</v>
      </c>
    </row>
    <row r="325" spans="1:11" ht="12.9" customHeight="1">
      <c r="A325" s="2" t="str">
        <f>HYPERLINK("https://www.fabsurplus.com/sdi_catalog/salesItemDetails.do?id=103229")</f>
        <v>https://www.fabsurplus.com/sdi_catalog/salesItemDetails.do?id=103229</v>
      </c>
      <c r="B325" s="2" t="s">
        <v>1079</v>
      </c>
      <c r="C325" s="2" t="s">
        <v>1080</v>
      </c>
      <c r="D325" s="2" t="s">
        <v>1081</v>
      </c>
      <c r="E325" s="2" t="s">
        <v>1082</v>
      </c>
      <c r="F325" s="2" t="s">
        <v>23</v>
      </c>
      <c r="G325" s="2" t="s">
        <v>24</v>
      </c>
      <c r="H325" s="2" t="s">
        <v>796</v>
      </c>
      <c r="I325" s="3"/>
      <c r="J325" s="2" t="s">
        <v>18</v>
      </c>
      <c r="K325" s="2"/>
    </row>
    <row r="326" spans="1:11" ht="12.9" customHeight="1">
      <c r="A326" s="5" t="str">
        <f>HYPERLINK("https://www.fabsurplus.com/sdi_catalog/salesItemDetails.do?id=103547")</f>
        <v>https://www.fabsurplus.com/sdi_catalog/salesItemDetails.do?id=103547</v>
      </c>
      <c r="B326" s="5" t="s">
        <v>1083</v>
      </c>
      <c r="C326" s="5" t="s">
        <v>1084</v>
      </c>
      <c r="D326" s="5" t="s">
        <v>1085</v>
      </c>
      <c r="E326" s="5" t="s">
        <v>1086</v>
      </c>
      <c r="F326" s="5" t="s">
        <v>23</v>
      </c>
      <c r="G326" s="5" t="s">
        <v>16</v>
      </c>
      <c r="H326" s="5"/>
      <c r="I326" s="6">
        <v>38139</v>
      </c>
      <c r="J326" s="5" t="s">
        <v>18</v>
      </c>
      <c r="K326" s="7" t="s">
        <v>144</v>
      </c>
    </row>
    <row r="327" spans="1:11" ht="12.9" customHeight="1">
      <c r="A327" s="5" t="str">
        <f>HYPERLINK("https://www.fabsurplus.com/sdi_catalog/salesItemDetails.do?id=100992")</f>
        <v>https://www.fabsurplus.com/sdi_catalog/salesItemDetails.do?id=100992</v>
      </c>
      <c r="B327" s="5" t="s">
        <v>1087</v>
      </c>
      <c r="C327" s="5" t="s">
        <v>1088</v>
      </c>
      <c r="D327" s="5" t="s">
        <v>1089</v>
      </c>
      <c r="E327" s="5" t="s">
        <v>1090</v>
      </c>
      <c r="F327" s="5" t="s">
        <v>23</v>
      </c>
      <c r="G327" s="5"/>
      <c r="H327" s="5" t="s">
        <v>25</v>
      </c>
      <c r="I327" s="5"/>
      <c r="J327" s="5" t="s">
        <v>18</v>
      </c>
      <c r="K327" s="7" t="s">
        <v>1091</v>
      </c>
    </row>
    <row r="328" spans="1:11" ht="12.9" customHeight="1">
      <c r="A328" s="5" t="str">
        <f>HYPERLINK("https://www.fabsurplus.com/sdi_catalog/salesItemDetails.do?id=103658")</f>
        <v>https://www.fabsurplus.com/sdi_catalog/salesItemDetails.do?id=103658</v>
      </c>
      <c r="B328" s="5" t="s">
        <v>1092</v>
      </c>
      <c r="C328" s="5" t="s">
        <v>1093</v>
      </c>
      <c r="D328" s="5" t="s">
        <v>1094</v>
      </c>
      <c r="E328" s="5" t="s">
        <v>1095</v>
      </c>
      <c r="F328" s="5" t="s">
        <v>23</v>
      </c>
      <c r="G328" s="5" t="s">
        <v>115</v>
      </c>
      <c r="H328" s="5"/>
      <c r="I328" s="6"/>
      <c r="J328" s="5" t="s">
        <v>18</v>
      </c>
      <c r="K328" s="5" t="s">
        <v>1096</v>
      </c>
    </row>
    <row r="329" spans="1:11" ht="12.9" customHeight="1">
      <c r="A329" s="2" t="str">
        <f>HYPERLINK("https://www.fabsurplus.com/sdi_catalog/salesItemDetails.do?id=103659")</f>
        <v>https://www.fabsurplus.com/sdi_catalog/salesItemDetails.do?id=103659</v>
      </c>
      <c r="B329" s="2" t="s">
        <v>1097</v>
      </c>
      <c r="C329" s="2" t="s">
        <v>1093</v>
      </c>
      <c r="D329" s="2" t="s">
        <v>1098</v>
      </c>
      <c r="E329" s="2" t="s">
        <v>1099</v>
      </c>
      <c r="F329" s="2" t="s">
        <v>23</v>
      </c>
      <c r="G329" s="2" t="s">
        <v>115</v>
      </c>
      <c r="H329" s="2"/>
      <c r="I329" s="3"/>
      <c r="J329" s="2" t="s">
        <v>18</v>
      </c>
      <c r="K329" s="2" t="s">
        <v>693</v>
      </c>
    </row>
    <row r="330" spans="1:11" ht="12.9" customHeight="1">
      <c r="A330" s="5" t="str">
        <f>HYPERLINK("https://www.fabsurplus.com/sdi_catalog/salesItemDetails.do?id=103702")</f>
        <v>https://www.fabsurplus.com/sdi_catalog/salesItemDetails.do?id=103702</v>
      </c>
      <c r="B330" s="5" t="s">
        <v>1100</v>
      </c>
      <c r="C330" s="5" t="s">
        <v>1093</v>
      </c>
      <c r="D330" s="5" t="s">
        <v>1101</v>
      </c>
      <c r="E330" s="5" t="s">
        <v>252</v>
      </c>
      <c r="F330" s="5" t="s">
        <v>43</v>
      </c>
      <c r="G330" s="5" t="s">
        <v>115</v>
      </c>
      <c r="H330" s="5"/>
      <c r="I330" s="6">
        <v>38869</v>
      </c>
      <c r="J330" s="5" t="s">
        <v>18</v>
      </c>
      <c r="K330" s="5" t="s">
        <v>32</v>
      </c>
    </row>
    <row r="331" spans="1:11" ht="12.9" customHeight="1">
      <c r="A331" s="5" t="str">
        <f>HYPERLINK("https://www.fabsurplus.com/sdi_catalog/salesItemDetails.do?id=103701")</f>
        <v>https://www.fabsurplus.com/sdi_catalog/salesItemDetails.do?id=103701</v>
      </c>
      <c r="B331" s="5" t="s">
        <v>1102</v>
      </c>
      <c r="C331" s="5" t="s">
        <v>1093</v>
      </c>
      <c r="D331" s="5" t="s">
        <v>1101</v>
      </c>
      <c r="E331" s="5" t="s">
        <v>252</v>
      </c>
      <c r="F331" s="5" t="s">
        <v>43</v>
      </c>
      <c r="G331" s="5" t="s">
        <v>115</v>
      </c>
      <c r="H331" s="5"/>
      <c r="I331" s="5">
        <v>38139</v>
      </c>
      <c r="J331" s="5" t="s">
        <v>18</v>
      </c>
      <c r="K331" s="5" t="s">
        <v>32</v>
      </c>
    </row>
    <row r="332" spans="1:11" ht="12.9" customHeight="1">
      <c r="A332" s="2" t="str">
        <f>HYPERLINK("https://www.fabsurplus.com/sdi_catalog/salesItemDetails.do?id=103700")</f>
        <v>https://www.fabsurplus.com/sdi_catalog/salesItemDetails.do?id=103700</v>
      </c>
      <c r="B332" s="2" t="s">
        <v>1103</v>
      </c>
      <c r="C332" s="2" t="s">
        <v>1093</v>
      </c>
      <c r="D332" s="2" t="s">
        <v>1101</v>
      </c>
      <c r="E332" s="2" t="s">
        <v>252</v>
      </c>
      <c r="F332" s="2" t="s">
        <v>43</v>
      </c>
      <c r="G332" s="2" t="s">
        <v>115</v>
      </c>
      <c r="H332" s="2"/>
      <c r="I332" s="2">
        <v>38504</v>
      </c>
      <c r="J332" s="2" t="s">
        <v>18</v>
      </c>
      <c r="K332" s="2" t="s">
        <v>32</v>
      </c>
    </row>
    <row r="333" spans="1:11" ht="12.9" customHeight="1">
      <c r="A333" s="5" t="str">
        <f>HYPERLINK("https://www.fabsurplus.com/sdi_catalog/salesItemDetails.do?id=103699")</f>
        <v>https://www.fabsurplus.com/sdi_catalog/salesItemDetails.do?id=103699</v>
      </c>
      <c r="B333" s="5" t="s">
        <v>1104</v>
      </c>
      <c r="C333" s="5" t="s">
        <v>1093</v>
      </c>
      <c r="D333" s="5" t="s">
        <v>1101</v>
      </c>
      <c r="E333" s="5" t="s">
        <v>252</v>
      </c>
      <c r="F333" s="5" t="s">
        <v>43</v>
      </c>
      <c r="G333" s="5" t="s">
        <v>115</v>
      </c>
      <c r="H333" s="5"/>
      <c r="I333" s="5">
        <v>37773</v>
      </c>
      <c r="J333" s="5" t="s">
        <v>18</v>
      </c>
      <c r="K333" s="5" t="s">
        <v>32</v>
      </c>
    </row>
    <row r="334" spans="1:11" ht="12.9" customHeight="1">
      <c r="A334" s="2" t="str">
        <f>HYPERLINK("https://www.fabsurplus.com/sdi_catalog/salesItemDetails.do?id=103432")</f>
        <v>https://www.fabsurplus.com/sdi_catalog/salesItemDetails.do?id=103432</v>
      </c>
      <c r="B334" s="2" t="s">
        <v>1105</v>
      </c>
      <c r="C334" s="2" t="s">
        <v>1106</v>
      </c>
      <c r="D334" s="2" t="s">
        <v>1107</v>
      </c>
      <c r="E334" s="2" t="s">
        <v>1108</v>
      </c>
      <c r="F334" s="2" t="s">
        <v>23</v>
      </c>
      <c r="G334" s="2" t="s">
        <v>37</v>
      </c>
      <c r="H334" s="2" t="s">
        <v>25</v>
      </c>
      <c r="I334" s="2">
        <v>41426</v>
      </c>
      <c r="J334" s="2" t="s">
        <v>38</v>
      </c>
      <c r="K334" s="4" t="s">
        <v>1109</v>
      </c>
    </row>
    <row r="335" spans="1:11" ht="12.9" customHeight="1">
      <c r="A335" s="5" t="str">
        <f>HYPERLINK("https://www.fabsurplus.com/sdi_catalog/salesItemDetails.do?id=103116")</f>
        <v>https://www.fabsurplus.com/sdi_catalog/salesItemDetails.do?id=103116</v>
      </c>
      <c r="B335" s="5" t="s">
        <v>1110</v>
      </c>
      <c r="C335" s="5" t="s">
        <v>1111</v>
      </c>
      <c r="D335" s="5" t="s">
        <v>1112</v>
      </c>
      <c r="E335" s="5" t="s">
        <v>680</v>
      </c>
      <c r="F335" s="5" t="s">
        <v>23</v>
      </c>
      <c r="G335" s="5" t="s">
        <v>360</v>
      </c>
      <c r="H335" s="5"/>
      <c r="I335" s="5">
        <v>37773</v>
      </c>
      <c r="J335" s="5" t="s">
        <v>18</v>
      </c>
      <c r="K335" s="7" t="s">
        <v>1113</v>
      </c>
    </row>
    <row r="336" spans="1:11" ht="12.9" customHeight="1">
      <c r="A336" s="5" t="str">
        <f>HYPERLINK("https://www.fabsurplus.com/sdi_catalog/salesItemDetails.do?id=103115")</f>
        <v>https://www.fabsurplus.com/sdi_catalog/salesItemDetails.do?id=103115</v>
      </c>
      <c r="B336" s="5" t="s">
        <v>1114</v>
      </c>
      <c r="C336" s="5" t="s">
        <v>1111</v>
      </c>
      <c r="D336" s="5" t="s">
        <v>1112</v>
      </c>
      <c r="E336" s="5" t="s">
        <v>680</v>
      </c>
      <c r="F336" s="5" t="s">
        <v>23</v>
      </c>
      <c r="G336" s="5" t="s">
        <v>360</v>
      </c>
      <c r="H336" s="5"/>
      <c r="I336" s="5">
        <v>38139</v>
      </c>
      <c r="J336" s="5" t="s">
        <v>18</v>
      </c>
      <c r="K336" s="7" t="s">
        <v>1115</v>
      </c>
    </row>
    <row r="337" spans="1:11" ht="12.9" customHeight="1">
      <c r="A337" s="2" t="str">
        <f>HYPERLINK("https://www.fabsurplus.com/sdi_catalog/salesItemDetails.do?id=103660")</f>
        <v>https://www.fabsurplus.com/sdi_catalog/salesItemDetails.do?id=103660</v>
      </c>
      <c r="B337" s="2" t="s">
        <v>1116</v>
      </c>
      <c r="C337" s="2" t="s">
        <v>1117</v>
      </c>
      <c r="D337" s="2" t="s">
        <v>1118</v>
      </c>
      <c r="E337" s="2" t="s">
        <v>1119</v>
      </c>
      <c r="F337" s="2" t="s">
        <v>23</v>
      </c>
      <c r="G337" s="2"/>
      <c r="H337" s="2"/>
      <c r="I337" s="2"/>
      <c r="J337" s="2" t="s">
        <v>18</v>
      </c>
      <c r="K337" s="2"/>
    </row>
    <row r="338" spans="1:11" ht="12.9" customHeight="1">
      <c r="A338" s="5" t="str">
        <f>HYPERLINK("https://www.fabsurplus.com/sdi_catalog/salesItemDetails.do?id=103661")</f>
        <v>https://www.fabsurplus.com/sdi_catalog/salesItemDetails.do?id=103661</v>
      </c>
      <c r="B338" s="5" t="s">
        <v>1120</v>
      </c>
      <c r="C338" s="5" t="s">
        <v>1121</v>
      </c>
      <c r="D338" s="5" t="s">
        <v>1122</v>
      </c>
      <c r="E338" s="5" t="s">
        <v>1123</v>
      </c>
      <c r="F338" s="5" t="s">
        <v>23</v>
      </c>
      <c r="G338" s="5"/>
      <c r="H338" s="5"/>
      <c r="I338" s="5"/>
      <c r="J338" s="5" t="s">
        <v>18</v>
      </c>
      <c r="K338" s="5"/>
    </row>
    <row r="339" spans="1:11" ht="12.9" customHeight="1">
      <c r="A339" s="2" t="str">
        <f>HYPERLINK("https://www.fabsurplus.com/sdi_catalog/salesItemDetails.do?id=103451")</f>
        <v>https://www.fabsurplus.com/sdi_catalog/salesItemDetails.do?id=103451</v>
      </c>
      <c r="B339" s="2" t="s">
        <v>1124</v>
      </c>
      <c r="C339" s="2" t="s">
        <v>1121</v>
      </c>
      <c r="D339" s="2" t="s">
        <v>1125</v>
      </c>
      <c r="E339" s="2" t="s">
        <v>1126</v>
      </c>
      <c r="F339" s="2" t="s">
        <v>23</v>
      </c>
      <c r="G339" s="2" t="s">
        <v>720</v>
      </c>
      <c r="H339" s="2"/>
      <c r="I339" s="2">
        <v>35947</v>
      </c>
      <c r="J339" s="2" t="s">
        <v>18</v>
      </c>
      <c r="K339" s="2"/>
    </row>
    <row r="340" spans="1:11" ht="12.9" customHeight="1">
      <c r="A340" s="2" t="str">
        <f>HYPERLINK("https://www.fabsurplus.com/sdi_catalog/salesItemDetails.do?id=103548")</f>
        <v>https://www.fabsurplus.com/sdi_catalog/salesItemDetails.do?id=103548</v>
      </c>
      <c r="B340" s="2" t="s">
        <v>1127</v>
      </c>
      <c r="C340" s="2" t="s">
        <v>1128</v>
      </c>
      <c r="D340" s="2" t="s">
        <v>1129</v>
      </c>
      <c r="E340" s="2" t="s">
        <v>1130</v>
      </c>
      <c r="F340" s="2" t="s">
        <v>23</v>
      </c>
      <c r="G340" s="2" t="s">
        <v>16</v>
      </c>
      <c r="H340" s="2"/>
      <c r="I340" s="2">
        <v>38869</v>
      </c>
      <c r="J340" s="2" t="s">
        <v>18</v>
      </c>
      <c r="K340" s="4" t="s">
        <v>144</v>
      </c>
    </row>
    <row r="341" spans="1:11" ht="12.9" customHeight="1">
      <c r="A341" s="5" t="str">
        <f>HYPERLINK("https://www.fabsurplus.com/sdi_catalog/salesItemDetails.do?id=103551")</f>
        <v>https://www.fabsurplus.com/sdi_catalog/salesItemDetails.do?id=103551</v>
      </c>
      <c r="B341" s="5" t="s">
        <v>1131</v>
      </c>
      <c r="C341" s="5" t="s">
        <v>1128</v>
      </c>
      <c r="D341" s="5" t="s">
        <v>1132</v>
      </c>
      <c r="E341" s="5" t="s">
        <v>1133</v>
      </c>
      <c r="F341" s="5" t="s">
        <v>23</v>
      </c>
      <c r="G341" s="5" t="s">
        <v>16</v>
      </c>
      <c r="H341" s="5"/>
      <c r="I341" s="5"/>
      <c r="J341" s="5" t="s">
        <v>18</v>
      </c>
      <c r="K341" s="7" t="s">
        <v>144</v>
      </c>
    </row>
    <row r="342" spans="1:11" ht="12.9" customHeight="1">
      <c r="A342" s="2" t="str">
        <f>HYPERLINK("https://www.fabsurplus.com/sdi_catalog/salesItemDetails.do?id=103550")</f>
        <v>https://www.fabsurplus.com/sdi_catalog/salesItemDetails.do?id=103550</v>
      </c>
      <c r="B342" s="2" t="s">
        <v>1134</v>
      </c>
      <c r="C342" s="2" t="s">
        <v>1128</v>
      </c>
      <c r="D342" s="2" t="s">
        <v>1132</v>
      </c>
      <c r="E342" s="2" t="s">
        <v>1133</v>
      </c>
      <c r="F342" s="2" t="s">
        <v>23</v>
      </c>
      <c r="G342" s="2" t="s">
        <v>16</v>
      </c>
      <c r="H342" s="2"/>
      <c r="I342" s="2"/>
      <c r="J342" s="2" t="s">
        <v>18</v>
      </c>
      <c r="K342" s="4" t="s">
        <v>144</v>
      </c>
    </row>
    <row r="343" spans="1:11" ht="12.9" customHeight="1">
      <c r="A343" s="2" t="str">
        <f>HYPERLINK("https://www.fabsurplus.com/sdi_catalog/salesItemDetails.do?id=103549")</f>
        <v>https://www.fabsurplus.com/sdi_catalog/salesItemDetails.do?id=103549</v>
      </c>
      <c r="B343" s="2" t="s">
        <v>1135</v>
      </c>
      <c r="C343" s="2" t="s">
        <v>1128</v>
      </c>
      <c r="D343" s="2" t="s">
        <v>1132</v>
      </c>
      <c r="E343" s="2" t="s">
        <v>1133</v>
      </c>
      <c r="F343" s="2" t="s">
        <v>23</v>
      </c>
      <c r="G343" s="2" t="s">
        <v>16</v>
      </c>
      <c r="H343" s="2"/>
      <c r="I343" s="2"/>
      <c r="J343" s="2" t="s">
        <v>18</v>
      </c>
      <c r="K343" s="4" t="s">
        <v>144</v>
      </c>
    </row>
    <row r="344" spans="1:11" ht="12.9" customHeight="1">
      <c r="A344" s="5" t="str">
        <f>HYPERLINK("https://www.fabsurplus.com/sdi_catalog/salesItemDetails.do?id=103662")</f>
        <v>https://www.fabsurplus.com/sdi_catalog/salesItemDetails.do?id=103662</v>
      </c>
      <c r="B344" s="5" t="s">
        <v>1136</v>
      </c>
      <c r="C344" s="5" t="s">
        <v>1137</v>
      </c>
      <c r="D344" s="5" t="s">
        <v>1138</v>
      </c>
      <c r="E344" s="5" t="s">
        <v>1139</v>
      </c>
      <c r="F344" s="5" t="s">
        <v>23</v>
      </c>
      <c r="G344" s="5"/>
      <c r="H344" s="5"/>
      <c r="I344" s="5"/>
      <c r="J344" s="5" t="s">
        <v>18</v>
      </c>
      <c r="K344" s="5"/>
    </row>
    <row r="345" spans="1:11" ht="12.9" customHeight="1">
      <c r="A345" s="2" t="str">
        <f>HYPERLINK("https://www.fabsurplus.com/sdi_catalog/salesItemDetails.do?id=103663")</f>
        <v>https://www.fabsurplus.com/sdi_catalog/salesItemDetails.do?id=103663</v>
      </c>
      <c r="B345" s="2" t="s">
        <v>1140</v>
      </c>
      <c r="C345" s="2" t="s">
        <v>1141</v>
      </c>
      <c r="D345" s="2" t="s">
        <v>1142</v>
      </c>
      <c r="E345" s="2" t="s">
        <v>1143</v>
      </c>
      <c r="F345" s="2" t="s">
        <v>23</v>
      </c>
      <c r="G345" s="2"/>
      <c r="H345" s="2"/>
      <c r="I345" s="2"/>
      <c r="J345" s="2" t="s">
        <v>18</v>
      </c>
      <c r="K345" s="2"/>
    </row>
    <row r="346" spans="1:11" ht="12.9" customHeight="1">
      <c r="A346" s="5" t="str">
        <f>HYPERLINK("https://www.fabsurplus.com/sdi_catalog/salesItemDetails.do?id=103664")</f>
        <v>https://www.fabsurplus.com/sdi_catalog/salesItemDetails.do?id=103664</v>
      </c>
      <c r="B346" s="5" t="s">
        <v>1144</v>
      </c>
      <c r="C346" s="5" t="s">
        <v>1141</v>
      </c>
      <c r="D346" s="5" t="s">
        <v>1145</v>
      </c>
      <c r="E346" s="5" t="s">
        <v>1146</v>
      </c>
      <c r="F346" s="5" t="s">
        <v>23</v>
      </c>
      <c r="G346" s="5"/>
      <c r="H346" s="5"/>
      <c r="I346" s="5"/>
      <c r="J346" s="5" t="s">
        <v>18</v>
      </c>
      <c r="K346" s="5"/>
    </row>
    <row r="347" spans="1:11" ht="12.9" customHeight="1">
      <c r="A347" s="2" t="str">
        <f>HYPERLINK("https://www.fabsurplus.com/sdi_catalog/salesItemDetails.do?id=103170")</f>
        <v>https://www.fabsurplus.com/sdi_catalog/salesItemDetails.do?id=103170</v>
      </c>
      <c r="B347" s="2" t="s">
        <v>1147</v>
      </c>
      <c r="C347" s="2" t="s">
        <v>1148</v>
      </c>
      <c r="D347" s="2" t="s">
        <v>1149</v>
      </c>
      <c r="E347" s="2" t="s">
        <v>1150</v>
      </c>
      <c r="F347" s="2" t="s">
        <v>23</v>
      </c>
      <c r="G347" s="2" t="s">
        <v>24</v>
      </c>
      <c r="H347" s="2"/>
      <c r="I347" s="2"/>
      <c r="J347" s="2" t="s">
        <v>38</v>
      </c>
      <c r="K347" s="4" t="s">
        <v>1151</v>
      </c>
    </row>
    <row r="348" spans="1:11" ht="12.9" customHeight="1">
      <c r="A348" s="5" t="str">
        <f>HYPERLINK("https://www.fabsurplus.com/sdi_catalog/salesItemDetails.do?id=103552")</f>
        <v>https://www.fabsurplus.com/sdi_catalog/salesItemDetails.do?id=103552</v>
      </c>
      <c r="B348" s="5" t="s">
        <v>1152</v>
      </c>
      <c r="C348" s="5" t="s">
        <v>1153</v>
      </c>
      <c r="D348" s="5" t="s">
        <v>1154</v>
      </c>
      <c r="E348" s="5" t="s">
        <v>1155</v>
      </c>
      <c r="F348" s="5" t="s">
        <v>23</v>
      </c>
      <c r="G348" s="5" t="s">
        <v>16</v>
      </c>
      <c r="H348" s="5"/>
      <c r="I348" s="5">
        <v>38869</v>
      </c>
      <c r="J348" s="5" t="s">
        <v>18</v>
      </c>
      <c r="K348" s="7" t="s">
        <v>144</v>
      </c>
    </row>
    <row r="349" spans="1:11" ht="12.9" customHeight="1">
      <c r="A349" s="2" t="str">
        <f>HYPERLINK("https://www.fabsurplus.com/sdi_catalog/salesItemDetails.do?id=103457")</f>
        <v>https://www.fabsurplus.com/sdi_catalog/salesItemDetails.do?id=103457</v>
      </c>
      <c r="B349" s="2" t="s">
        <v>1156</v>
      </c>
      <c r="C349" s="2" t="s">
        <v>1157</v>
      </c>
      <c r="D349" s="2" t="s">
        <v>1158</v>
      </c>
      <c r="E349" s="2" t="s">
        <v>1159</v>
      </c>
      <c r="F349" s="2" t="s">
        <v>23</v>
      </c>
      <c r="G349" s="2" t="s">
        <v>16</v>
      </c>
      <c r="H349" s="2"/>
      <c r="I349" s="2"/>
      <c r="J349" s="2" t="s">
        <v>18</v>
      </c>
      <c r="K349" s="2" t="s">
        <v>293</v>
      </c>
    </row>
    <row r="350" spans="1:11" ht="12.9" customHeight="1">
      <c r="A350" s="5" t="str">
        <f>HYPERLINK("https://www.fabsurplus.com/sdi_catalog/salesItemDetails.do?id=103709")</f>
        <v>https://www.fabsurplus.com/sdi_catalog/salesItemDetails.do?id=103709</v>
      </c>
      <c r="B350" s="5" t="s">
        <v>1160</v>
      </c>
      <c r="C350" s="5" t="s">
        <v>1161</v>
      </c>
      <c r="D350" s="5" t="s">
        <v>1162</v>
      </c>
      <c r="E350" s="5" t="s">
        <v>1163</v>
      </c>
      <c r="F350" s="5" t="s">
        <v>23</v>
      </c>
      <c r="G350" s="5" t="s">
        <v>16</v>
      </c>
      <c r="H350" s="5"/>
      <c r="I350" s="5">
        <v>40695</v>
      </c>
      <c r="J350" s="5" t="s">
        <v>18</v>
      </c>
      <c r="K350" s="5" t="s">
        <v>65</v>
      </c>
    </row>
    <row r="351" spans="1:11" ht="12.9" customHeight="1">
      <c r="A351" s="5" t="str">
        <f>HYPERLINK("https://www.fabsurplus.com/sdi_catalog/salesItemDetails.do?id=103708")</f>
        <v>https://www.fabsurplus.com/sdi_catalog/salesItemDetails.do?id=103708</v>
      </c>
      <c r="B351" s="5" t="s">
        <v>1164</v>
      </c>
      <c r="C351" s="5" t="s">
        <v>1161</v>
      </c>
      <c r="D351" s="5" t="s">
        <v>1162</v>
      </c>
      <c r="E351" s="5" t="s">
        <v>1163</v>
      </c>
      <c r="F351" s="5" t="s">
        <v>23</v>
      </c>
      <c r="G351" s="5" t="s">
        <v>16</v>
      </c>
      <c r="H351" s="5"/>
      <c r="I351" s="5"/>
      <c r="J351" s="5" t="s">
        <v>18</v>
      </c>
      <c r="K351" s="5" t="s">
        <v>65</v>
      </c>
    </row>
    <row r="352" spans="1:11" ht="12.9" customHeight="1">
      <c r="A352" s="5" t="str">
        <f>HYPERLINK("https://www.fabsurplus.com/sdi_catalog/salesItemDetails.do?id=103553")</f>
        <v>https://www.fabsurplus.com/sdi_catalog/salesItemDetails.do?id=103553</v>
      </c>
      <c r="B352" s="5" t="s">
        <v>1165</v>
      </c>
      <c r="C352" s="5" t="s">
        <v>1166</v>
      </c>
      <c r="D352" s="5" t="s">
        <v>1167</v>
      </c>
      <c r="E352" s="5" t="s">
        <v>1168</v>
      </c>
      <c r="F352" s="5" t="s">
        <v>23</v>
      </c>
      <c r="G352" s="5" t="s">
        <v>16</v>
      </c>
      <c r="H352" s="5"/>
      <c r="I352" s="5">
        <v>38139</v>
      </c>
      <c r="J352" s="5" t="s">
        <v>18</v>
      </c>
      <c r="K352" s="7" t="s">
        <v>144</v>
      </c>
    </row>
    <row r="353" spans="1:11" ht="12.9" customHeight="1">
      <c r="A353" s="5" t="str">
        <f>HYPERLINK("https://www.fabsurplus.com/sdi_catalog/salesItemDetails.do?id=103707")</f>
        <v>https://www.fabsurplus.com/sdi_catalog/salesItemDetails.do?id=103707</v>
      </c>
      <c r="B353" s="5" t="s">
        <v>1169</v>
      </c>
      <c r="C353" s="5" t="s">
        <v>1161</v>
      </c>
      <c r="D353" s="5" t="s">
        <v>1167</v>
      </c>
      <c r="E353" s="5" t="s">
        <v>1163</v>
      </c>
      <c r="F353" s="5" t="s">
        <v>23</v>
      </c>
      <c r="G353" s="5" t="s">
        <v>16</v>
      </c>
      <c r="H353" s="5"/>
      <c r="I353" s="5">
        <v>37773</v>
      </c>
      <c r="J353" s="5" t="s">
        <v>18</v>
      </c>
      <c r="K353" s="5" t="s">
        <v>65</v>
      </c>
    </row>
    <row r="354" spans="1:11" ht="12.9" customHeight="1">
      <c r="A354" s="2" t="str">
        <f>HYPERLINK("https://www.fabsurplus.com/sdi_catalog/salesItemDetails.do?id=103554")</f>
        <v>https://www.fabsurplus.com/sdi_catalog/salesItemDetails.do?id=103554</v>
      </c>
      <c r="B354" s="2" t="s">
        <v>1170</v>
      </c>
      <c r="C354" s="2" t="s">
        <v>1166</v>
      </c>
      <c r="D354" s="2" t="s">
        <v>1171</v>
      </c>
      <c r="E354" s="2" t="s">
        <v>1172</v>
      </c>
      <c r="F354" s="2" t="s">
        <v>23</v>
      </c>
      <c r="G354" s="2" t="s">
        <v>16</v>
      </c>
      <c r="H354" s="2"/>
      <c r="I354" s="2"/>
      <c r="J354" s="2" t="s">
        <v>18</v>
      </c>
      <c r="K354" s="4" t="s">
        <v>144</v>
      </c>
    </row>
    <row r="355" spans="1:11" ht="12.9" customHeight="1">
      <c r="A355" s="2" t="str">
        <f>HYPERLINK("https://www.fabsurplus.com/sdi_catalog/salesItemDetails.do?id=103555")</f>
        <v>https://www.fabsurplus.com/sdi_catalog/salesItemDetails.do?id=103555</v>
      </c>
      <c r="B355" s="2" t="s">
        <v>1173</v>
      </c>
      <c r="C355" s="2" t="s">
        <v>1166</v>
      </c>
      <c r="D355" s="2" t="s">
        <v>1174</v>
      </c>
      <c r="E355" s="2" t="s">
        <v>1175</v>
      </c>
      <c r="F355" s="2" t="s">
        <v>23</v>
      </c>
      <c r="G355" s="2" t="s">
        <v>16</v>
      </c>
      <c r="H355" s="2"/>
      <c r="I355" s="2"/>
      <c r="J355" s="2" t="s">
        <v>18</v>
      </c>
      <c r="K355" s="4" t="s">
        <v>144</v>
      </c>
    </row>
    <row r="356" spans="1:11" ht="12.9" customHeight="1">
      <c r="A356" s="2" t="str">
        <f>HYPERLINK("https://www.fabsurplus.com/sdi_catalog/salesItemDetails.do?id=103171")</f>
        <v>https://www.fabsurplus.com/sdi_catalog/salesItemDetails.do?id=103171</v>
      </c>
      <c r="B356" s="2" t="s">
        <v>1176</v>
      </c>
      <c r="C356" s="2" t="s">
        <v>1177</v>
      </c>
      <c r="D356" s="2" t="s">
        <v>1178</v>
      </c>
      <c r="E356" s="2" t="s">
        <v>1179</v>
      </c>
      <c r="F356" s="2" t="s">
        <v>23</v>
      </c>
      <c r="G356" s="2"/>
      <c r="H356" s="2"/>
      <c r="I356" s="2"/>
      <c r="J356" s="2" t="s">
        <v>38</v>
      </c>
      <c r="K356" s="2"/>
    </row>
    <row r="357" spans="1:11" ht="12.9" customHeight="1">
      <c r="A357" s="2" t="str">
        <f>HYPERLINK("https://www.fabsurplus.com/sdi_catalog/salesItemDetails.do?id=103471")</f>
        <v>https://www.fabsurplus.com/sdi_catalog/salesItemDetails.do?id=103471</v>
      </c>
      <c r="B357" s="2" t="s">
        <v>1180</v>
      </c>
      <c r="C357" s="2" t="s">
        <v>1181</v>
      </c>
      <c r="D357" s="2" t="s">
        <v>1182</v>
      </c>
      <c r="E357" s="2" t="s">
        <v>1183</v>
      </c>
      <c r="F357" s="2" t="s">
        <v>23</v>
      </c>
      <c r="G357" s="2" t="s">
        <v>288</v>
      </c>
      <c r="H357" s="2" t="s">
        <v>17</v>
      </c>
      <c r="I357" s="2">
        <v>42156</v>
      </c>
      <c r="J357" s="2" t="s">
        <v>18</v>
      </c>
      <c r="K357" s="2"/>
    </row>
    <row r="358" spans="1:11" ht="12.9" customHeight="1">
      <c r="A358" s="2" t="str">
        <f>HYPERLINK("https://www.fabsurplus.com/sdi_catalog/salesItemDetails.do?id=100709")</f>
        <v>https://www.fabsurplus.com/sdi_catalog/salesItemDetails.do?id=100709</v>
      </c>
      <c r="B358" s="2" t="s">
        <v>1184</v>
      </c>
      <c r="C358" s="2" t="s">
        <v>1185</v>
      </c>
      <c r="D358" s="2" t="s">
        <v>1186</v>
      </c>
      <c r="E358" s="2" t="s">
        <v>1187</v>
      </c>
      <c r="F358" s="2" t="s">
        <v>977</v>
      </c>
      <c r="G358" s="2"/>
      <c r="H358" s="2"/>
      <c r="I358" s="3">
        <v>39234</v>
      </c>
      <c r="J358" s="2" t="s">
        <v>18</v>
      </c>
      <c r="K358" s="2" t="s">
        <v>116</v>
      </c>
    </row>
    <row r="359" spans="1:11" ht="12.9" customHeight="1">
      <c r="A359" s="5" t="str">
        <f>HYPERLINK("https://www.fabsurplus.com/sdi_catalog/salesItemDetails.do?id=103377")</f>
        <v>https://www.fabsurplus.com/sdi_catalog/salesItemDetails.do?id=103377</v>
      </c>
      <c r="B359" s="5" t="s">
        <v>1188</v>
      </c>
      <c r="C359" s="5" t="s">
        <v>1189</v>
      </c>
      <c r="D359" s="5" t="s">
        <v>1190</v>
      </c>
      <c r="E359" s="5" t="s">
        <v>519</v>
      </c>
      <c r="F359" s="5" t="s">
        <v>23</v>
      </c>
      <c r="G359" s="5" t="s">
        <v>16</v>
      </c>
      <c r="H359" s="5"/>
      <c r="I359" s="5">
        <v>38534</v>
      </c>
      <c r="J359" s="5" t="s">
        <v>18</v>
      </c>
      <c r="K359" s="5" t="s">
        <v>49</v>
      </c>
    </row>
    <row r="360" spans="1:11" ht="12.9" customHeight="1">
      <c r="A360" s="5" t="str">
        <f>HYPERLINK("https://www.fabsurplus.com/sdi_catalog/salesItemDetails.do?id=103376")</f>
        <v>https://www.fabsurplus.com/sdi_catalog/salesItemDetails.do?id=103376</v>
      </c>
      <c r="B360" s="5" t="s">
        <v>1191</v>
      </c>
      <c r="C360" s="5" t="s">
        <v>1189</v>
      </c>
      <c r="D360" s="5" t="s">
        <v>1190</v>
      </c>
      <c r="E360" s="5" t="s">
        <v>519</v>
      </c>
      <c r="F360" s="5" t="s">
        <v>23</v>
      </c>
      <c r="G360" s="5" t="s">
        <v>16</v>
      </c>
      <c r="H360" s="5"/>
      <c r="I360" s="6">
        <v>38534</v>
      </c>
      <c r="J360" s="5" t="s">
        <v>18</v>
      </c>
      <c r="K360" s="5" t="s">
        <v>49</v>
      </c>
    </row>
    <row r="361" spans="1:11" ht="12.9" customHeight="1">
      <c r="A361" s="5" t="str">
        <f>HYPERLINK("https://www.fabsurplus.com/sdi_catalog/salesItemDetails.do?id=103378")</f>
        <v>https://www.fabsurplus.com/sdi_catalog/salesItemDetails.do?id=103378</v>
      </c>
      <c r="B361" s="5" t="s">
        <v>1192</v>
      </c>
      <c r="C361" s="5" t="s">
        <v>1189</v>
      </c>
      <c r="D361" s="5" t="s">
        <v>1193</v>
      </c>
      <c r="E361" s="5" t="s">
        <v>519</v>
      </c>
      <c r="F361" s="5" t="s">
        <v>23</v>
      </c>
      <c r="G361" s="5" t="s">
        <v>16</v>
      </c>
      <c r="H361" s="5"/>
      <c r="I361" s="6">
        <v>40695</v>
      </c>
      <c r="J361" s="5" t="s">
        <v>18</v>
      </c>
      <c r="K361" s="5" t="s">
        <v>49</v>
      </c>
    </row>
    <row r="362" spans="1:11" ht="12.9" customHeight="1">
      <c r="A362" s="5" t="str">
        <f>HYPERLINK("https://www.fabsurplus.com/sdi_catalog/salesItemDetails.do?id=103117")</f>
        <v>https://www.fabsurplus.com/sdi_catalog/salesItemDetails.do?id=103117</v>
      </c>
      <c r="B362" s="5" t="s">
        <v>1194</v>
      </c>
      <c r="C362" s="5" t="s">
        <v>1195</v>
      </c>
      <c r="D362" s="5" t="s">
        <v>1196</v>
      </c>
      <c r="E362" s="5" t="s">
        <v>1197</v>
      </c>
      <c r="F362" s="5" t="s">
        <v>23</v>
      </c>
      <c r="G362" s="5" t="s">
        <v>360</v>
      </c>
      <c r="H362" s="5"/>
      <c r="I362" s="5"/>
      <c r="J362" s="5" t="s">
        <v>18</v>
      </c>
      <c r="K362" s="5" t="s">
        <v>1198</v>
      </c>
    </row>
    <row r="363" spans="1:11" ht="12.9" customHeight="1">
      <c r="A363" s="2" t="str">
        <f>HYPERLINK("https://www.fabsurplus.com/sdi_catalog/salesItemDetails.do?id=103118")</f>
        <v>https://www.fabsurplus.com/sdi_catalog/salesItemDetails.do?id=103118</v>
      </c>
      <c r="B363" s="2" t="s">
        <v>1199</v>
      </c>
      <c r="C363" s="2" t="s">
        <v>1195</v>
      </c>
      <c r="D363" s="2" t="s">
        <v>1200</v>
      </c>
      <c r="E363" s="2" t="s">
        <v>1197</v>
      </c>
      <c r="F363" s="2" t="s">
        <v>23</v>
      </c>
      <c r="G363" s="2" t="s">
        <v>360</v>
      </c>
      <c r="H363" s="2"/>
      <c r="I363" s="3"/>
      <c r="J363" s="2" t="s">
        <v>18</v>
      </c>
      <c r="K363" s="4" t="s">
        <v>1201</v>
      </c>
    </row>
    <row r="364" spans="1:11" ht="12.9" customHeight="1">
      <c r="A364" s="2" t="str">
        <f>HYPERLINK("https://www.fabsurplus.com/sdi_catalog/salesItemDetails.do?id=103172")</f>
        <v>https://www.fabsurplus.com/sdi_catalog/salesItemDetails.do?id=103172</v>
      </c>
      <c r="B364" s="2" t="s">
        <v>1202</v>
      </c>
      <c r="C364" s="2" t="s">
        <v>1203</v>
      </c>
      <c r="D364" s="2" t="s">
        <v>1204</v>
      </c>
      <c r="E364" s="2" t="s">
        <v>1205</v>
      </c>
      <c r="F364" s="2" t="s">
        <v>23</v>
      </c>
      <c r="G364" s="2" t="s">
        <v>24</v>
      </c>
      <c r="H364" s="2"/>
      <c r="I364" s="2">
        <v>38504</v>
      </c>
      <c r="J364" s="2" t="s">
        <v>38</v>
      </c>
      <c r="K364" s="4" t="s">
        <v>1206</v>
      </c>
    </row>
    <row r="365" spans="1:11" ht="12.9" customHeight="1">
      <c r="A365" s="5" t="str">
        <f>HYPERLINK("https://www.fabsurplus.com/sdi_catalog/salesItemDetails.do?id=103173")</f>
        <v>https://www.fabsurplus.com/sdi_catalog/salesItemDetails.do?id=103173</v>
      </c>
      <c r="B365" s="5" t="s">
        <v>1207</v>
      </c>
      <c r="C365" s="5" t="s">
        <v>1203</v>
      </c>
      <c r="D365" s="5" t="s">
        <v>1208</v>
      </c>
      <c r="E365" s="5" t="s">
        <v>1209</v>
      </c>
      <c r="F365" s="5" t="s">
        <v>23</v>
      </c>
      <c r="G365" s="5" t="s">
        <v>31</v>
      </c>
      <c r="H365" s="5"/>
      <c r="I365" s="5">
        <v>38139</v>
      </c>
      <c r="J365" s="5" t="s">
        <v>38</v>
      </c>
      <c r="K365" s="7" t="s">
        <v>1210</v>
      </c>
    </row>
    <row r="366" spans="1:11" ht="12.9" customHeight="1">
      <c r="A366" s="2" t="str">
        <f>HYPERLINK("https://www.fabsurplus.com/sdi_catalog/salesItemDetails.do?id=103175")</f>
        <v>https://www.fabsurplus.com/sdi_catalog/salesItemDetails.do?id=103175</v>
      </c>
      <c r="B366" s="2" t="s">
        <v>1211</v>
      </c>
      <c r="C366" s="2" t="s">
        <v>1203</v>
      </c>
      <c r="D366" s="2" t="s">
        <v>1212</v>
      </c>
      <c r="E366" s="2" t="s">
        <v>1213</v>
      </c>
      <c r="F366" s="2" t="s">
        <v>23</v>
      </c>
      <c r="G366" s="2" t="s">
        <v>16</v>
      </c>
      <c r="H366" s="2"/>
      <c r="I366" s="3"/>
      <c r="J366" s="2" t="s">
        <v>38</v>
      </c>
      <c r="K366" s="4" t="s">
        <v>1214</v>
      </c>
    </row>
    <row r="367" spans="1:11" ht="12.9" customHeight="1">
      <c r="A367" s="5" t="str">
        <f>HYPERLINK("https://www.fabsurplus.com/sdi_catalog/salesItemDetails.do?id=103174")</f>
        <v>https://www.fabsurplus.com/sdi_catalog/salesItemDetails.do?id=103174</v>
      </c>
      <c r="B367" s="5" t="s">
        <v>1215</v>
      </c>
      <c r="C367" s="5" t="s">
        <v>1203</v>
      </c>
      <c r="D367" s="5" t="s">
        <v>1212</v>
      </c>
      <c r="E367" s="5" t="s">
        <v>1216</v>
      </c>
      <c r="F367" s="5" t="s">
        <v>23</v>
      </c>
      <c r="G367" s="5" t="s">
        <v>16</v>
      </c>
      <c r="H367" s="5"/>
      <c r="I367" s="6"/>
      <c r="J367" s="5" t="s">
        <v>38</v>
      </c>
      <c r="K367" s="7" t="s">
        <v>1217</v>
      </c>
    </row>
    <row r="368" spans="1:11" ht="12.9" customHeight="1">
      <c r="A368" s="2" t="str">
        <f>HYPERLINK("https://www.fabsurplus.com/sdi_catalog/salesItemDetails.do?id=103703")</f>
        <v>https://www.fabsurplus.com/sdi_catalog/salesItemDetails.do?id=103703</v>
      </c>
      <c r="B368" s="2" t="s">
        <v>1218</v>
      </c>
      <c r="C368" s="2" t="s">
        <v>1219</v>
      </c>
      <c r="D368" s="2" t="s">
        <v>1220</v>
      </c>
      <c r="E368" s="2" t="s">
        <v>1221</v>
      </c>
      <c r="F368" s="2" t="s">
        <v>23</v>
      </c>
      <c r="G368" s="2" t="s">
        <v>16</v>
      </c>
      <c r="H368" s="2"/>
      <c r="I368" s="2">
        <v>38504</v>
      </c>
      <c r="J368" s="2" t="s">
        <v>18</v>
      </c>
      <c r="K368" s="2" t="s">
        <v>1222</v>
      </c>
    </row>
    <row r="369" spans="1:11" ht="12.9" customHeight="1">
      <c r="A369" s="2" t="str">
        <f>HYPERLINK("https://www.fabsurplus.com/sdi_catalog/salesItemDetails.do?id=103200")</f>
        <v>https://www.fabsurplus.com/sdi_catalog/salesItemDetails.do?id=103200</v>
      </c>
      <c r="B369" s="2" t="s">
        <v>1223</v>
      </c>
      <c r="C369" s="2" t="s">
        <v>1224</v>
      </c>
      <c r="D369" s="2" t="s">
        <v>1225</v>
      </c>
      <c r="E369" s="2" t="s">
        <v>252</v>
      </c>
      <c r="F369" s="2" t="s">
        <v>23</v>
      </c>
      <c r="G369" s="2" t="s">
        <v>666</v>
      </c>
      <c r="H369" s="2"/>
      <c r="I369" s="2">
        <v>37408</v>
      </c>
      <c r="J369" s="2" t="s">
        <v>18</v>
      </c>
      <c r="K369" s="2" t="s">
        <v>667</v>
      </c>
    </row>
    <row r="370" spans="1:11" ht="12.9" customHeight="1">
      <c r="A370" s="2" t="str">
        <f>HYPERLINK("https://www.fabsurplus.com/sdi_catalog/salesItemDetails.do?id=103199")</f>
        <v>https://www.fabsurplus.com/sdi_catalog/salesItemDetails.do?id=103199</v>
      </c>
      <c r="B370" s="2" t="s">
        <v>1226</v>
      </c>
      <c r="C370" s="2" t="s">
        <v>1224</v>
      </c>
      <c r="D370" s="2" t="s">
        <v>1225</v>
      </c>
      <c r="E370" s="2" t="s">
        <v>252</v>
      </c>
      <c r="F370" s="2" t="s">
        <v>23</v>
      </c>
      <c r="G370" s="2" t="s">
        <v>666</v>
      </c>
      <c r="H370" s="2"/>
      <c r="I370" s="2">
        <v>38504</v>
      </c>
      <c r="J370" s="2" t="s">
        <v>18</v>
      </c>
      <c r="K370" s="2" t="s">
        <v>667</v>
      </c>
    </row>
    <row r="371" spans="1:11" ht="12.9" customHeight="1">
      <c r="A371" s="2" t="str">
        <f>HYPERLINK("https://www.fabsurplus.com/sdi_catalog/salesItemDetails.do?id=103198")</f>
        <v>https://www.fabsurplus.com/sdi_catalog/salesItemDetails.do?id=103198</v>
      </c>
      <c r="B371" s="2" t="s">
        <v>1227</v>
      </c>
      <c r="C371" s="2" t="s">
        <v>1224</v>
      </c>
      <c r="D371" s="2" t="s">
        <v>1225</v>
      </c>
      <c r="E371" s="2" t="s">
        <v>252</v>
      </c>
      <c r="F371" s="2" t="s">
        <v>23</v>
      </c>
      <c r="G371" s="2" t="s">
        <v>666</v>
      </c>
      <c r="H371" s="2"/>
      <c r="I371" s="3">
        <v>38504</v>
      </c>
      <c r="J371" s="2" t="s">
        <v>18</v>
      </c>
      <c r="K371" s="2" t="s">
        <v>667</v>
      </c>
    </row>
    <row r="372" spans="1:11" ht="12.9" customHeight="1">
      <c r="A372" s="5" t="str">
        <f>HYPERLINK("https://www.fabsurplus.com/sdi_catalog/salesItemDetails.do?id=103197")</f>
        <v>https://www.fabsurplus.com/sdi_catalog/salesItemDetails.do?id=103197</v>
      </c>
      <c r="B372" s="5" t="s">
        <v>1228</v>
      </c>
      <c r="C372" s="5" t="s">
        <v>1224</v>
      </c>
      <c r="D372" s="5" t="s">
        <v>1225</v>
      </c>
      <c r="E372" s="5" t="s">
        <v>252</v>
      </c>
      <c r="F372" s="5" t="s">
        <v>23</v>
      </c>
      <c r="G372" s="5" t="s">
        <v>666</v>
      </c>
      <c r="H372" s="5"/>
      <c r="I372" s="6">
        <v>37043</v>
      </c>
      <c r="J372" s="5" t="s">
        <v>18</v>
      </c>
      <c r="K372" s="5" t="s">
        <v>667</v>
      </c>
    </row>
    <row r="373" spans="1:11" ht="12.9" customHeight="1">
      <c r="A373" s="2" t="str">
        <f>HYPERLINK("https://www.fabsurplus.com/sdi_catalog/salesItemDetails.do?id=103196")</f>
        <v>https://www.fabsurplus.com/sdi_catalog/salesItemDetails.do?id=103196</v>
      </c>
      <c r="B373" s="2" t="s">
        <v>1229</v>
      </c>
      <c r="C373" s="2" t="s">
        <v>1224</v>
      </c>
      <c r="D373" s="2" t="s">
        <v>1225</v>
      </c>
      <c r="E373" s="2" t="s">
        <v>252</v>
      </c>
      <c r="F373" s="2" t="s">
        <v>23</v>
      </c>
      <c r="G373" s="2" t="s">
        <v>666</v>
      </c>
      <c r="H373" s="2"/>
      <c r="I373" s="3">
        <v>37043</v>
      </c>
      <c r="J373" s="2" t="s">
        <v>18</v>
      </c>
      <c r="K373" s="2" t="s">
        <v>667</v>
      </c>
    </row>
    <row r="374" spans="1:11" ht="12.9" customHeight="1">
      <c r="A374" s="2" t="str">
        <f>HYPERLINK("https://www.fabsurplus.com/sdi_catalog/salesItemDetails.do?id=103195")</f>
        <v>https://www.fabsurplus.com/sdi_catalog/salesItemDetails.do?id=103195</v>
      </c>
      <c r="B374" s="2" t="s">
        <v>1230</v>
      </c>
      <c r="C374" s="2" t="s">
        <v>1224</v>
      </c>
      <c r="D374" s="2" t="s">
        <v>1225</v>
      </c>
      <c r="E374" s="2" t="s">
        <v>252</v>
      </c>
      <c r="F374" s="2" t="s">
        <v>23</v>
      </c>
      <c r="G374" s="2" t="s">
        <v>666</v>
      </c>
      <c r="H374" s="2"/>
      <c r="I374" s="3">
        <v>37043</v>
      </c>
      <c r="J374" s="2" t="s">
        <v>18</v>
      </c>
      <c r="K374" s="2" t="s">
        <v>667</v>
      </c>
    </row>
    <row r="375" spans="1:11" ht="12.9" customHeight="1">
      <c r="A375" s="5" t="str">
        <f>HYPERLINK("https://www.fabsurplus.com/sdi_catalog/salesItemDetails.do?id=103194")</f>
        <v>https://www.fabsurplus.com/sdi_catalog/salesItemDetails.do?id=103194</v>
      </c>
      <c r="B375" s="5" t="s">
        <v>1231</v>
      </c>
      <c r="C375" s="5" t="s">
        <v>1224</v>
      </c>
      <c r="D375" s="5" t="s">
        <v>1225</v>
      </c>
      <c r="E375" s="5" t="s">
        <v>252</v>
      </c>
      <c r="F375" s="5" t="s">
        <v>23</v>
      </c>
      <c r="G375" s="5" t="s">
        <v>666</v>
      </c>
      <c r="H375" s="5"/>
      <c r="I375" s="6">
        <v>37408</v>
      </c>
      <c r="J375" s="5" t="s">
        <v>18</v>
      </c>
      <c r="K375" s="5" t="s">
        <v>667</v>
      </c>
    </row>
    <row r="376" spans="1:11" ht="12.9" customHeight="1">
      <c r="A376" s="2" t="str">
        <f>HYPERLINK("https://www.fabsurplus.com/sdi_catalog/salesItemDetails.do?id=103193")</f>
        <v>https://www.fabsurplus.com/sdi_catalog/salesItemDetails.do?id=103193</v>
      </c>
      <c r="B376" s="2" t="s">
        <v>1232</v>
      </c>
      <c r="C376" s="2" t="s">
        <v>1224</v>
      </c>
      <c r="D376" s="2" t="s">
        <v>1225</v>
      </c>
      <c r="E376" s="2" t="s">
        <v>252</v>
      </c>
      <c r="F376" s="2" t="s">
        <v>23</v>
      </c>
      <c r="G376" s="2" t="s">
        <v>666</v>
      </c>
      <c r="H376" s="2"/>
      <c r="I376" s="3">
        <v>37043</v>
      </c>
      <c r="J376" s="2" t="s">
        <v>18</v>
      </c>
      <c r="K376" s="2" t="s">
        <v>667</v>
      </c>
    </row>
    <row r="377" spans="1:11" ht="12.9" customHeight="1">
      <c r="A377" s="2" t="str">
        <f>HYPERLINK("https://www.fabsurplus.com/sdi_catalog/salesItemDetails.do?id=103192")</f>
        <v>https://www.fabsurplus.com/sdi_catalog/salesItemDetails.do?id=103192</v>
      </c>
      <c r="B377" s="2" t="s">
        <v>1233</v>
      </c>
      <c r="C377" s="2" t="s">
        <v>1224</v>
      </c>
      <c r="D377" s="2" t="s">
        <v>1225</v>
      </c>
      <c r="E377" s="2" t="s">
        <v>252</v>
      </c>
      <c r="F377" s="2" t="s">
        <v>23</v>
      </c>
      <c r="G377" s="2" t="s">
        <v>666</v>
      </c>
      <c r="H377" s="2"/>
      <c r="I377" s="3">
        <v>37408</v>
      </c>
      <c r="J377" s="2" t="s">
        <v>18</v>
      </c>
      <c r="K377" s="2" t="s">
        <v>667</v>
      </c>
    </row>
    <row r="378" spans="1:11" ht="12.9" customHeight="1">
      <c r="A378" s="2" t="str">
        <f>HYPERLINK("https://www.fabsurplus.com/sdi_catalog/salesItemDetails.do?id=103191")</f>
        <v>https://www.fabsurplus.com/sdi_catalog/salesItemDetails.do?id=103191</v>
      </c>
      <c r="B378" s="2" t="s">
        <v>1234</v>
      </c>
      <c r="C378" s="2" t="s">
        <v>1224</v>
      </c>
      <c r="D378" s="2" t="s">
        <v>1225</v>
      </c>
      <c r="E378" s="2" t="s">
        <v>252</v>
      </c>
      <c r="F378" s="2" t="s">
        <v>23</v>
      </c>
      <c r="G378" s="2" t="s">
        <v>666</v>
      </c>
      <c r="H378" s="2"/>
      <c r="I378" s="3">
        <v>37408</v>
      </c>
      <c r="J378" s="2" t="s">
        <v>18</v>
      </c>
      <c r="K378" s="2" t="s">
        <v>667</v>
      </c>
    </row>
    <row r="379" spans="1:11" ht="12.9" customHeight="1">
      <c r="A379" s="5" t="str">
        <f>HYPERLINK("https://www.fabsurplus.com/sdi_catalog/salesItemDetails.do?id=103190")</f>
        <v>https://www.fabsurplus.com/sdi_catalog/salesItemDetails.do?id=103190</v>
      </c>
      <c r="B379" s="5" t="s">
        <v>1235</v>
      </c>
      <c r="C379" s="5" t="s">
        <v>1224</v>
      </c>
      <c r="D379" s="5" t="s">
        <v>1225</v>
      </c>
      <c r="E379" s="5" t="s">
        <v>252</v>
      </c>
      <c r="F379" s="5" t="s">
        <v>23</v>
      </c>
      <c r="G379" s="5" t="s">
        <v>666</v>
      </c>
      <c r="H379" s="5"/>
      <c r="I379" s="5">
        <v>36678</v>
      </c>
      <c r="J379" s="5" t="s">
        <v>18</v>
      </c>
      <c r="K379" s="5" t="s">
        <v>667</v>
      </c>
    </row>
    <row r="380" spans="1:11" ht="12.9" customHeight="1">
      <c r="A380" s="2" t="str">
        <f>HYPERLINK("https://www.fabsurplus.com/sdi_catalog/salesItemDetails.do?id=103189")</f>
        <v>https://www.fabsurplus.com/sdi_catalog/salesItemDetails.do?id=103189</v>
      </c>
      <c r="B380" s="2" t="s">
        <v>1236</v>
      </c>
      <c r="C380" s="2" t="s">
        <v>1224</v>
      </c>
      <c r="D380" s="2" t="s">
        <v>1225</v>
      </c>
      <c r="E380" s="2" t="s">
        <v>252</v>
      </c>
      <c r="F380" s="2" t="s">
        <v>23</v>
      </c>
      <c r="G380" s="2" t="s">
        <v>666</v>
      </c>
      <c r="H380" s="2"/>
      <c r="I380" s="3">
        <v>36678</v>
      </c>
      <c r="J380" s="2" t="s">
        <v>18</v>
      </c>
      <c r="K380" s="2" t="s">
        <v>667</v>
      </c>
    </row>
    <row r="381" spans="1:11" ht="12.9" customHeight="1">
      <c r="A381" s="5" t="str">
        <f>HYPERLINK("https://www.fabsurplus.com/sdi_catalog/salesItemDetails.do?id=103188")</f>
        <v>https://www.fabsurplus.com/sdi_catalog/salesItemDetails.do?id=103188</v>
      </c>
      <c r="B381" s="5" t="s">
        <v>1237</v>
      </c>
      <c r="C381" s="5" t="s">
        <v>1224</v>
      </c>
      <c r="D381" s="5" t="s">
        <v>1225</v>
      </c>
      <c r="E381" s="5" t="s">
        <v>252</v>
      </c>
      <c r="F381" s="5" t="s">
        <v>23</v>
      </c>
      <c r="G381" s="5" t="s">
        <v>666</v>
      </c>
      <c r="H381" s="5"/>
      <c r="I381" s="5">
        <v>36678</v>
      </c>
      <c r="J381" s="5" t="s">
        <v>18</v>
      </c>
      <c r="K381" s="5" t="s">
        <v>667</v>
      </c>
    </row>
    <row r="382" spans="1:11" ht="12.9" customHeight="1">
      <c r="A382" s="5" t="str">
        <f>HYPERLINK("https://www.fabsurplus.com/sdi_catalog/salesItemDetails.do?id=103187")</f>
        <v>https://www.fabsurplus.com/sdi_catalog/salesItemDetails.do?id=103187</v>
      </c>
      <c r="B382" s="5" t="s">
        <v>1238</v>
      </c>
      <c r="C382" s="5" t="s">
        <v>1224</v>
      </c>
      <c r="D382" s="5" t="s">
        <v>1225</v>
      </c>
      <c r="E382" s="5" t="s">
        <v>252</v>
      </c>
      <c r="F382" s="5" t="s">
        <v>23</v>
      </c>
      <c r="G382" s="5" t="s">
        <v>666</v>
      </c>
      <c r="H382" s="5"/>
      <c r="I382" s="6">
        <v>36678</v>
      </c>
      <c r="J382" s="5" t="s">
        <v>18</v>
      </c>
      <c r="K382" s="5" t="s">
        <v>667</v>
      </c>
    </row>
    <row r="383" spans="1:11" ht="12.9" customHeight="1">
      <c r="A383" s="2" t="str">
        <f>HYPERLINK("https://www.fabsurplus.com/sdi_catalog/salesItemDetails.do?id=103186")</f>
        <v>https://www.fabsurplus.com/sdi_catalog/salesItemDetails.do?id=103186</v>
      </c>
      <c r="B383" s="2" t="s">
        <v>1239</v>
      </c>
      <c r="C383" s="2" t="s">
        <v>1224</v>
      </c>
      <c r="D383" s="2" t="s">
        <v>1225</v>
      </c>
      <c r="E383" s="2" t="s">
        <v>252</v>
      </c>
      <c r="F383" s="2" t="s">
        <v>23</v>
      </c>
      <c r="G383" s="2" t="s">
        <v>666</v>
      </c>
      <c r="H383" s="2"/>
      <c r="I383" s="3">
        <v>36678</v>
      </c>
      <c r="J383" s="2" t="s">
        <v>18</v>
      </c>
      <c r="K383" s="2" t="s">
        <v>667</v>
      </c>
    </row>
    <row r="384" spans="1:11" ht="12.9" customHeight="1">
      <c r="A384" s="2" t="str">
        <f>HYPERLINK("https://www.fabsurplus.com/sdi_catalog/salesItemDetails.do?id=103205")</f>
        <v>https://www.fabsurplus.com/sdi_catalog/salesItemDetails.do?id=103205</v>
      </c>
      <c r="B384" s="2" t="s">
        <v>1240</v>
      </c>
      <c r="C384" s="2" t="s">
        <v>1224</v>
      </c>
      <c r="D384" s="2" t="s">
        <v>1241</v>
      </c>
      <c r="E384" s="2" t="s">
        <v>252</v>
      </c>
      <c r="F384" s="2" t="s">
        <v>23</v>
      </c>
      <c r="G384" s="2" t="s">
        <v>666</v>
      </c>
      <c r="H384" s="2"/>
      <c r="I384" s="3">
        <v>38869</v>
      </c>
      <c r="J384" s="2" t="s">
        <v>18</v>
      </c>
      <c r="K384" s="2" t="s">
        <v>667</v>
      </c>
    </row>
    <row r="385" spans="1:11" ht="12.9" customHeight="1">
      <c r="A385" s="2" t="str">
        <f>HYPERLINK("https://www.fabsurplus.com/sdi_catalog/salesItemDetails.do?id=103204")</f>
        <v>https://www.fabsurplus.com/sdi_catalog/salesItemDetails.do?id=103204</v>
      </c>
      <c r="B385" s="2" t="s">
        <v>1242</v>
      </c>
      <c r="C385" s="2" t="s">
        <v>1224</v>
      </c>
      <c r="D385" s="2" t="s">
        <v>1241</v>
      </c>
      <c r="E385" s="2" t="s">
        <v>252</v>
      </c>
      <c r="F385" s="2" t="s">
        <v>23</v>
      </c>
      <c r="G385" s="2" t="s">
        <v>666</v>
      </c>
      <c r="H385" s="2"/>
      <c r="I385" s="2">
        <v>38869</v>
      </c>
      <c r="J385" s="2" t="s">
        <v>18</v>
      </c>
      <c r="K385" s="2" t="s">
        <v>667</v>
      </c>
    </row>
    <row r="386" spans="1:11" ht="12.9" customHeight="1">
      <c r="A386" s="5" t="str">
        <f>HYPERLINK("https://www.fabsurplus.com/sdi_catalog/salesItemDetails.do?id=103203")</f>
        <v>https://www.fabsurplus.com/sdi_catalog/salesItemDetails.do?id=103203</v>
      </c>
      <c r="B386" s="5" t="s">
        <v>1243</v>
      </c>
      <c r="C386" s="5" t="s">
        <v>1224</v>
      </c>
      <c r="D386" s="5" t="s">
        <v>1241</v>
      </c>
      <c r="E386" s="5" t="s">
        <v>252</v>
      </c>
      <c r="F386" s="5" t="s">
        <v>23</v>
      </c>
      <c r="G386" s="5" t="s">
        <v>666</v>
      </c>
      <c r="H386" s="5"/>
      <c r="I386" s="6">
        <v>37408</v>
      </c>
      <c r="J386" s="5" t="s">
        <v>18</v>
      </c>
      <c r="K386" s="5" t="s">
        <v>667</v>
      </c>
    </row>
    <row r="387" spans="1:11" ht="12.9" customHeight="1">
      <c r="A387" s="5" t="str">
        <f>HYPERLINK("https://www.fabsurplus.com/sdi_catalog/salesItemDetails.do?id=103202")</f>
        <v>https://www.fabsurplus.com/sdi_catalog/salesItemDetails.do?id=103202</v>
      </c>
      <c r="B387" s="5" t="s">
        <v>1244</v>
      </c>
      <c r="C387" s="5" t="s">
        <v>1224</v>
      </c>
      <c r="D387" s="5" t="s">
        <v>1241</v>
      </c>
      <c r="E387" s="5" t="s">
        <v>252</v>
      </c>
      <c r="F387" s="5" t="s">
        <v>23</v>
      </c>
      <c r="G387" s="5" t="s">
        <v>666</v>
      </c>
      <c r="H387" s="5"/>
      <c r="I387" s="6">
        <v>37408</v>
      </c>
      <c r="J387" s="5" t="s">
        <v>18</v>
      </c>
      <c r="K387" s="5" t="s">
        <v>667</v>
      </c>
    </row>
    <row r="388" spans="1:11" ht="12.9" customHeight="1">
      <c r="A388" s="2" t="str">
        <f>HYPERLINK("https://www.fabsurplus.com/sdi_catalog/salesItemDetails.do?id=103201")</f>
        <v>https://www.fabsurplus.com/sdi_catalog/salesItemDetails.do?id=103201</v>
      </c>
      <c r="B388" s="2" t="s">
        <v>1245</v>
      </c>
      <c r="C388" s="2" t="s">
        <v>1224</v>
      </c>
      <c r="D388" s="2" t="s">
        <v>1241</v>
      </c>
      <c r="E388" s="2" t="s">
        <v>252</v>
      </c>
      <c r="F388" s="2" t="s">
        <v>23</v>
      </c>
      <c r="G388" s="2" t="s">
        <v>666</v>
      </c>
      <c r="H388" s="2"/>
      <c r="I388" s="3">
        <v>37408</v>
      </c>
      <c r="J388" s="2" t="s">
        <v>18</v>
      </c>
      <c r="K388" s="2" t="s">
        <v>667</v>
      </c>
    </row>
    <row r="389" spans="1:11" ht="12.9" customHeight="1">
      <c r="A389" s="2" t="str">
        <f>HYPERLINK("https://www.fabsurplus.com/sdi_catalog/salesItemDetails.do?id=103233")</f>
        <v>https://www.fabsurplus.com/sdi_catalog/salesItemDetails.do?id=103233</v>
      </c>
      <c r="B389" s="2" t="s">
        <v>1246</v>
      </c>
      <c r="C389" s="2" t="s">
        <v>1224</v>
      </c>
      <c r="D389" s="2" t="s">
        <v>1247</v>
      </c>
      <c r="E389" s="2" t="s">
        <v>1248</v>
      </c>
      <c r="F389" s="2" t="s">
        <v>23</v>
      </c>
      <c r="G389" s="2" t="s">
        <v>666</v>
      </c>
      <c r="H389" s="2" t="s">
        <v>25</v>
      </c>
      <c r="I389" s="3">
        <v>41000</v>
      </c>
      <c r="J389" s="2" t="s">
        <v>18</v>
      </c>
      <c r="K389" s="4" t="s">
        <v>1249</v>
      </c>
    </row>
    <row r="390" spans="1:11" ht="12.9" customHeight="1">
      <c r="A390" s="2" t="str">
        <f>HYPERLINK("https://www.fabsurplus.com/sdi_catalog/salesItemDetails.do?id=103237")</f>
        <v>https://www.fabsurplus.com/sdi_catalog/salesItemDetails.do?id=103237</v>
      </c>
      <c r="B390" s="2" t="s">
        <v>1250</v>
      </c>
      <c r="C390" s="2" t="s">
        <v>1251</v>
      </c>
      <c r="D390" s="2" t="s">
        <v>1247</v>
      </c>
      <c r="E390" s="2" t="s">
        <v>1248</v>
      </c>
      <c r="F390" s="2" t="s">
        <v>23</v>
      </c>
      <c r="G390" s="2" t="s">
        <v>666</v>
      </c>
      <c r="H390" s="2" t="s">
        <v>25</v>
      </c>
      <c r="I390" s="3">
        <v>41000</v>
      </c>
      <c r="J390" s="2" t="s">
        <v>18</v>
      </c>
      <c r="K390" s="4" t="s">
        <v>1249</v>
      </c>
    </row>
    <row r="391" spans="1:11" ht="12.9" customHeight="1">
      <c r="A391" s="2" t="str">
        <f>HYPERLINK("https://www.fabsurplus.com/sdi_catalog/salesItemDetails.do?id=103236")</f>
        <v>https://www.fabsurplus.com/sdi_catalog/salesItemDetails.do?id=103236</v>
      </c>
      <c r="B391" s="2" t="s">
        <v>1252</v>
      </c>
      <c r="C391" s="2" t="s">
        <v>1251</v>
      </c>
      <c r="D391" s="2" t="s">
        <v>1247</v>
      </c>
      <c r="E391" s="2" t="s">
        <v>1248</v>
      </c>
      <c r="F391" s="2" t="s">
        <v>23</v>
      </c>
      <c r="G391" s="2" t="s">
        <v>666</v>
      </c>
      <c r="H391" s="2" t="s">
        <v>25</v>
      </c>
      <c r="I391" s="3">
        <v>41000</v>
      </c>
      <c r="J391" s="2" t="s">
        <v>18</v>
      </c>
      <c r="K391" s="4" t="s">
        <v>1249</v>
      </c>
    </row>
    <row r="392" spans="1:11" ht="12.9" customHeight="1">
      <c r="A392" s="2" t="str">
        <f>HYPERLINK("https://www.fabsurplus.com/sdi_catalog/salesItemDetails.do?id=103235")</f>
        <v>https://www.fabsurplus.com/sdi_catalog/salesItemDetails.do?id=103235</v>
      </c>
      <c r="B392" s="2" t="s">
        <v>1253</v>
      </c>
      <c r="C392" s="2" t="s">
        <v>1251</v>
      </c>
      <c r="D392" s="2" t="s">
        <v>1247</v>
      </c>
      <c r="E392" s="2" t="s">
        <v>1248</v>
      </c>
      <c r="F392" s="2" t="s">
        <v>23</v>
      </c>
      <c r="G392" s="2" t="s">
        <v>666</v>
      </c>
      <c r="H392" s="2" t="s">
        <v>25</v>
      </c>
      <c r="I392" s="3">
        <v>41000</v>
      </c>
      <c r="J392" s="2" t="s">
        <v>18</v>
      </c>
      <c r="K392" s="4" t="s">
        <v>1249</v>
      </c>
    </row>
    <row r="393" spans="1:11" ht="12.9" customHeight="1">
      <c r="A393" s="5" t="str">
        <f>HYPERLINK("https://www.fabsurplus.com/sdi_catalog/salesItemDetails.do?id=103234")</f>
        <v>https://www.fabsurplus.com/sdi_catalog/salesItemDetails.do?id=103234</v>
      </c>
      <c r="B393" s="5" t="s">
        <v>1254</v>
      </c>
      <c r="C393" s="5" t="s">
        <v>1251</v>
      </c>
      <c r="D393" s="5" t="s">
        <v>1247</v>
      </c>
      <c r="E393" s="5" t="s">
        <v>1248</v>
      </c>
      <c r="F393" s="5" t="s">
        <v>23</v>
      </c>
      <c r="G393" s="5" t="s">
        <v>666</v>
      </c>
      <c r="H393" s="5" t="s">
        <v>25</v>
      </c>
      <c r="I393" s="6">
        <v>41000</v>
      </c>
      <c r="J393" s="5" t="s">
        <v>18</v>
      </c>
      <c r="K393" s="7" t="s">
        <v>1249</v>
      </c>
    </row>
    <row r="394" spans="1:11" ht="12.9" customHeight="1">
      <c r="A394" s="2" t="str">
        <f>HYPERLINK("https://www.fabsurplus.com/sdi_catalog/salesItemDetails.do?id=103232")</f>
        <v>https://www.fabsurplus.com/sdi_catalog/salesItemDetails.do?id=103232</v>
      </c>
      <c r="B394" s="2" t="s">
        <v>1255</v>
      </c>
      <c r="C394" s="2" t="s">
        <v>1251</v>
      </c>
      <c r="D394" s="2" t="s">
        <v>1247</v>
      </c>
      <c r="E394" s="2" t="s">
        <v>1248</v>
      </c>
      <c r="F394" s="2" t="s">
        <v>23</v>
      </c>
      <c r="G394" s="2" t="s">
        <v>666</v>
      </c>
      <c r="H394" s="2" t="s">
        <v>25</v>
      </c>
      <c r="I394" s="2">
        <v>41000</v>
      </c>
      <c r="J394" s="2" t="s">
        <v>18</v>
      </c>
      <c r="K394" s="4" t="s">
        <v>1249</v>
      </c>
    </row>
    <row r="395" spans="1:11" ht="12.9" customHeight="1">
      <c r="A395" s="5" t="str">
        <f>HYPERLINK("https://www.fabsurplus.com/sdi_catalog/salesItemDetails.do?id=103372")</f>
        <v>https://www.fabsurplus.com/sdi_catalog/salesItemDetails.do?id=103372</v>
      </c>
      <c r="B395" s="5" t="s">
        <v>1256</v>
      </c>
      <c r="C395" s="5" t="s">
        <v>1257</v>
      </c>
      <c r="D395" s="5" t="s">
        <v>1258</v>
      </c>
      <c r="E395" s="5" t="s">
        <v>1259</v>
      </c>
      <c r="F395" s="5" t="s">
        <v>23</v>
      </c>
      <c r="G395" s="5" t="s">
        <v>1259</v>
      </c>
      <c r="H395" s="5" t="s">
        <v>25</v>
      </c>
      <c r="I395" s="6">
        <v>39479</v>
      </c>
      <c r="J395" s="5" t="s">
        <v>18</v>
      </c>
      <c r="K395" s="5" t="s">
        <v>1260</v>
      </c>
    </row>
    <row r="396" spans="1:11" ht="12.9" customHeight="1">
      <c r="A396" s="2" t="str">
        <f>HYPERLINK("https://www.fabsurplus.com/sdi_catalog/salesItemDetails.do?id=103176")</f>
        <v>https://www.fabsurplus.com/sdi_catalog/salesItemDetails.do?id=103176</v>
      </c>
      <c r="B396" s="2" t="s">
        <v>1261</v>
      </c>
      <c r="C396" s="2" t="s">
        <v>1262</v>
      </c>
      <c r="D396" s="2" t="s">
        <v>1263</v>
      </c>
      <c r="E396" s="2" t="s">
        <v>1264</v>
      </c>
      <c r="F396" s="2" t="s">
        <v>23</v>
      </c>
      <c r="G396" s="2"/>
      <c r="H396" s="2"/>
      <c r="I396" s="3"/>
      <c r="J396" s="2" t="s">
        <v>38</v>
      </c>
      <c r="K396" s="4" t="s">
        <v>1265</v>
      </c>
    </row>
    <row r="397" spans="1:11" ht="12.9" customHeight="1">
      <c r="A397" s="5" t="str">
        <f>HYPERLINK("https://www.fabsurplus.com/sdi_catalog/salesItemDetails.do?id=103177")</f>
        <v>https://www.fabsurplus.com/sdi_catalog/salesItemDetails.do?id=103177</v>
      </c>
      <c r="B397" s="5" t="s">
        <v>1266</v>
      </c>
      <c r="C397" s="5" t="s">
        <v>1262</v>
      </c>
      <c r="D397" s="5" t="s">
        <v>1267</v>
      </c>
      <c r="E397" s="5" t="s">
        <v>1268</v>
      </c>
      <c r="F397" s="5" t="s">
        <v>23</v>
      </c>
      <c r="G397" s="5" t="s">
        <v>24</v>
      </c>
      <c r="H397" s="5"/>
      <c r="I397" s="5"/>
      <c r="J397" s="5" t="s">
        <v>38</v>
      </c>
      <c r="K397" s="7" t="s">
        <v>1269</v>
      </c>
    </row>
    <row r="398" spans="1:11" ht="12.9" customHeight="1">
      <c r="A398" s="2" t="str">
        <f>HYPERLINK("https://www.fabsurplus.com/sdi_catalog/salesItemDetails.do?id=103462")</f>
        <v>https://www.fabsurplus.com/sdi_catalog/salesItemDetails.do?id=103462</v>
      </c>
      <c r="B398" s="2" t="s">
        <v>1270</v>
      </c>
      <c r="C398" s="2" t="s">
        <v>1271</v>
      </c>
      <c r="D398" s="2" t="s">
        <v>1272</v>
      </c>
      <c r="E398" s="2" t="s">
        <v>106</v>
      </c>
      <c r="F398" s="2" t="s">
        <v>23</v>
      </c>
      <c r="G398" s="2"/>
      <c r="H398" s="2" t="s">
        <v>542</v>
      </c>
      <c r="I398" s="2">
        <v>42370</v>
      </c>
      <c r="J398" s="2" t="s">
        <v>18</v>
      </c>
      <c r="K398" s="2"/>
    </row>
    <row r="399" spans="1:11" ht="12.9" customHeight="1">
      <c r="A399" s="5" t="str">
        <f>HYPERLINK("https://www.fabsurplus.com/sdi_catalog/salesItemDetails.do?id=99271")</f>
        <v>https://www.fabsurplus.com/sdi_catalog/salesItemDetails.do?id=99271</v>
      </c>
      <c r="B399" s="5" t="s">
        <v>1273</v>
      </c>
      <c r="C399" s="5" t="s">
        <v>1274</v>
      </c>
      <c r="D399" s="5" t="s">
        <v>1275</v>
      </c>
      <c r="E399" s="5" t="s">
        <v>1276</v>
      </c>
      <c r="F399" s="5" t="s">
        <v>23</v>
      </c>
      <c r="G399" s="5" t="s">
        <v>1277</v>
      </c>
      <c r="H399" s="5" t="s">
        <v>25</v>
      </c>
      <c r="I399" s="6">
        <v>38869</v>
      </c>
      <c r="J399" s="5" t="s">
        <v>18</v>
      </c>
      <c r="K399" s="7" t="s">
        <v>1278</v>
      </c>
    </row>
    <row r="400" spans="1:11" ht="12.9" customHeight="1">
      <c r="A400" s="5" t="str">
        <f>HYPERLINK("https://www.fabsurplus.com/sdi_catalog/salesItemDetails.do?id=103178")</f>
        <v>https://www.fabsurplus.com/sdi_catalog/salesItemDetails.do?id=103178</v>
      </c>
      <c r="B400" s="5" t="s">
        <v>1279</v>
      </c>
      <c r="C400" s="5" t="s">
        <v>1280</v>
      </c>
      <c r="D400" s="5" t="s">
        <v>1281</v>
      </c>
      <c r="E400" s="5" t="s">
        <v>1282</v>
      </c>
      <c r="F400" s="5" t="s">
        <v>23</v>
      </c>
      <c r="G400" s="5"/>
      <c r="H400" s="5"/>
      <c r="I400" s="6">
        <v>36678</v>
      </c>
      <c r="J400" s="5" t="s">
        <v>38</v>
      </c>
      <c r="K400" s="7" t="s">
        <v>1283</v>
      </c>
    </row>
    <row r="401" spans="1:11" ht="12.9" customHeight="1">
      <c r="A401" s="2" t="str">
        <f>HYPERLINK("https://www.fabsurplus.com/sdi_catalog/salesItemDetails.do?id=103415")</f>
        <v>https://www.fabsurplus.com/sdi_catalog/salesItemDetails.do?id=103415</v>
      </c>
      <c r="B401" s="2" t="s">
        <v>1284</v>
      </c>
      <c r="C401" s="2" t="s">
        <v>1285</v>
      </c>
      <c r="D401" s="2" t="s">
        <v>1286</v>
      </c>
      <c r="E401" s="2" t="s">
        <v>1287</v>
      </c>
      <c r="F401" s="2" t="s">
        <v>23</v>
      </c>
      <c r="G401" s="2" t="s">
        <v>54</v>
      </c>
      <c r="H401" s="2"/>
      <c r="I401" s="2"/>
      <c r="J401" s="2"/>
      <c r="K401" s="2"/>
    </row>
    <row r="402" spans="1:11" ht="12.9" customHeight="1">
      <c r="A402" s="5" t="str">
        <f>HYPERLINK("https://www.fabsurplus.com/sdi_catalog/salesItemDetails.do?id=103119")</f>
        <v>https://www.fabsurplus.com/sdi_catalog/salesItemDetails.do?id=103119</v>
      </c>
      <c r="B402" s="5" t="s">
        <v>1288</v>
      </c>
      <c r="C402" s="5" t="s">
        <v>1289</v>
      </c>
      <c r="D402" s="5" t="s">
        <v>1290</v>
      </c>
      <c r="E402" s="5" t="s">
        <v>1000</v>
      </c>
      <c r="F402" s="5" t="s">
        <v>23</v>
      </c>
      <c r="G402" s="5"/>
      <c r="H402" s="5"/>
      <c r="I402" s="6">
        <v>37408</v>
      </c>
      <c r="J402" s="5" t="s">
        <v>18</v>
      </c>
      <c r="K402" s="5" t="s">
        <v>1291</v>
      </c>
    </row>
    <row r="403" spans="1:11" ht="12.9" customHeight="1">
      <c r="A403" s="5" t="str">
        <f>HYPERLINK("https://www.fabsurplus.com/sdi_catalog/salesItemDetails.do?id=103443")</f>
        <v>https://www.fabsurplus.com/sdi_catalog/salesItemDetails.do?id=103443</v>
      </c>
      <c r="B403" s="5" t="s">
        <v>1292</v>
      </c>
      <c r="C403" s="5" t="s">
        <v>1293</v>
      </c>
      <c r="D403" s="5" t="s">
        <v>1294</v>
      </c>
      <c r="E403" s="5" t="s">
        <v>238</v>
      </c>
      <c r="F403" s="5" t="s">
        <v>23</v>
      </c>
      <c r="G403" s="5" t="s">
        <v>24</v>
      </c>
      <c r="H403" s="5" t="s">
        <v>25</v>
      </c>
      <c r="I403" s="5">
        <v>37043</v>
      </c>
      <c r="J403" s="5" t="s">
        <v>38</v>
      </c>
      <c r="K403" s="7" t="s">
        <v>1295</v>
      </c>
    </row>
    <row r="404" spans="1:11" ht="12.9" customHeight="1">
      <c r="A404" s="5" t="str">
        <f>HYPERLINK("https://www.fabsurplus.com/sdi_catalog/salesItemDetails.do?id=103125")</f>
        <v>https://www.fabsurplus.com/sdi_catalog/salesItemDetails.do?id=103125</v>
      </c>
      <c r="B404" s="5" t="s">
        <v>1296</v>
      </c>
      <c r="C404" s="5" t="s">
        <v>1297</v>
      </c>
      <c r="D404" s="5" t="s">
        <v>1298</v>
      </c>
      <c r="E404" s="5" t="s">
        <v>1299</v>
      </c>
      <c r="F404" s="5" t="s">
        <v>23</v>
      </c>
      <c r="G404" s="5" t="s">
        <v>115</v>
      </c>
      <c r="H404" s="5"/>
      <c r="I404" s="5">
        <v>41791</v>
      </c>
      <c r="J404" s="5" t="s">
        <v>18</v>
      </c>
      <c r="K404" s="7" t="s">
        <v>1300</v>
      </c>
    </row>
    <row r="405" spans="1:11" ht="12.9" customHeight="1">
      <c r="A405" s="2" t="str">
        <f>HYPERLINK("https://www.fabsurplus.com/sdi_catalog/salesItemDetails.do?id=103124")</f>
        <v>https://www.fabsurplus.com/sdi_catalog/salesItemDetails.do?id=103124</v>
      </c>
      <c r="B405" s="2" t="s">
        <v>1301</v>
      </c>
      <c r="C405" s="2" t="s">
        <v>1297</v>
      </c>
      <c r="D405" s="2" t="s">
        <v>1298</v>
      </c>
      <c r="E405" s="2" t="s">
        <v>1299</v>
      </c>
      <c r="F405" s="2" t="s">
        <v>23</v>
      </c>
      <c r="G405" s="2" t="s">
        <v>115</v>
      </c>
      <c r="H405" s="2"/>
      <c r="I405" s="2">
        <v>41791</v>
      </c>
      <c r="J405" s="2" t="s">
        <v>18</v>
      </c>
      <c r="K405" s="4" t="s">
        <v>1300</v>
      </c>
    </row>
    <row r="406" spans="1:11" ht="12.9" customHeight="1">
      <c r="A406" s="5" t="str">
        <f>HYPERLINK("https://www.fabsurplus.com/sdi_catalog/salesItemDetails.do?id=103123")</f>
        <v>https://www.fabsurplus.com/sdi_catalog/salesItemDetails.do?id=103123</v>
      </c>
      <c r="B406" s="5" t="s">
        <v>1302</v>
      </c>
      <c r="C406" s="5" t="s">
        <v>1297</v>
      </c>
      <c r="D406" s="5" t="s">
        <v>1298</v>
      </c>
      <c r="E406" s="5" t="s">
        <v>1299</v>
      </c>
      <c r="F406" s="5" t="s">
        <v>23</v>
      </c>
      <c r="G406" s="5" t="s">
        <v>115</v>
      </c>
      <c r="H406" s="5"/>
      <c r="I406" s="5">
        <v>41791</v>
      </c>
      <c r="J406" s="5" t="s">
        <v>18</v>
      </c>
      <c r="K406" s="7" t="s">
        <v>1303</v>
      </c>
    </row>
    <row r="407" spans="1:11" ht="12.9" customHeight="1">
      <c r="A407" s="2" t="str">
        <f>HYPERLINK("https://www.fabsurplus.com/sdi_catalog/salesItemDetails.do?id=103122")</f>
        <v>https://www.fabsurplus.com/sdi_catalog/salesItemDetails.do?id=103122</v>
      </c>
      <c r="B407" s="2" t="s">
        <v>1304</v>
      </c>
      <c r="C407" s="2" t="s">
        <v>1297</v>
      </c>
      <c r="D407" s="2" t="s">
        <v>1298</v>
      </c>
      <c r="E407" s="2" t="s">
        <v>1299</v>
      </c>
      <c r="F407" s="2" t="s">
        <v>23</v>
      </c>
      <c r="G407" s="2" t="s">
        <v>115</v>
      </c>
      <c r="H407" s="2"/>
      <c r="I407" s="2">
        <v>41791</v>
      </c>
      <c r="J407" s="2" t="s">
        <v>18</v>
      </c>
      <c r="K407" s="4" t="s">
        <v>1300</v>
      </c>
    </row>
    <row r="408" spans="1:11" ht="12.9" customHeight="1">
      <c r="A408" s="2" t="str">
        <f>HYPERLINK("https://www.fabsurplus.com/sdi_catalog/salesItemDetails.do?id=103121")</f>
        <v>https://www.fabsurplus.com/sdi_catalog/salesItemDetails.do?id=103121</v>
      </c>
      <c r="B408" s="2" t="s">
        <v>1305</v>
      </c>
      <c r="C408" s="2" t="s">
        <v>1297</v>
      </c>
      <c r="D408" s="2" t="s">
        <v>1298</v>
      </c>
      <c r="E408" s="2" t="s">
        <v>1299</v>
      </c>
      <c r="F408" s="2" t="s">
        <v>23</v>
      </c>
      <c r="G408" s="2" t="s">
        <v>115</v>
      </c>
      <c r="H408" s="2"/>
      <c r="I408" s="2">
        <v>41791</v>
      </c>
      <c r="J408" s="2" t="s">
        <v>18</v>
      </c>
      <c r="K408" s="4" t="s">
        <v>1300</v>
      </c>
    </row>
    <row r="409" spans="1:11" ht="12.9" customHeight="1">
      <c r="A409" s="2" t="str">
        <f>HYPERLINK("https://www.fabsurplus.com/sdi_catalog/salesItemDetails.do?id=103120")</f>
        <v>https://www.fabsurplus.com/sdi_catalog/salesItemDetails.do?id=103120</v>
      </c>
      <c r="B409" s="2" t="s">
        <v>1306</v>
      </c>
      <c r="C409" s="2" t="s">
        <v>1297</v>
      </c>
      <c r="D409" s="2" t="s">
        <v>1298</v>
      </c>
      <c r="E409" s="2" t="s">
        <v>1299</v>
      </c>
      <c r="F409" s="2" t="s">
        <v>23</v>
      </c>
      <c r="G409" s="2" t="s">
        <v>115</v>
      </c>
      <c r="H409" s="2"/>
      <c r="I409" s="3">
        <v>41791</v>
      </c>
      <c r="J409" s="2" t="s">
        <v>18</v>
      </c>
      <c r="K409" s="4" t="s">
        <v>1300</v>
      </c>
    </row>
    <row r="410" spans="1:11" ht="12.9" customHeight="1">
      <c r="A410" s="5" t="str">
        <f>HYPERLINK("https://www.fabsurplus.com/sdi_catalog/salesItemDetails.do?id=103128")</f>
        <v>https://www.fabsurplus.com/sdi_catalog/salesItemDetails.do?id=103128</v>
      </c>
      <c r="B410" s="5" t="s">
        <v>1307</v>
      </c>
      <c r="C410" s="5" t="s">
        <v>1297</v>
      </c>
      <c r="D410" s="5" t="s">
        <v>1308</v>
      </c>
      <c r="E410" s="5" t="s">
        <v>1299</v>
      </c>
      <c r="F410" s="5" t="s">
        <v>23</v>
      </c>
      <c r="G410" s="5" t="s">
        <v>115</v>
      </c>
      <c r="H410" s="5"/>
      <c r="I410" s="6">
        <v>42887</v>
      </c>
      <c r="J410" s="5" t="s">
        <v>18</v>
      </c>
      <c r="K410" s="7" t="s">
        <v>1309</v>
      </c>
    </row>
    <row r="411" spans="1:11" ht="12.9" customHeight="1">
      <c r="A411" s="5" t="str">
        <f>HYPERLINK("https://www.fabsurplus.com/sdi_catalog/salesItemDetails.do?id=103127")</f>
        <v>https://www.fabsurplus.com/sdi_catalog/salesItemDetails.do?id=103127</v>
      </c>
      <c r="B411" s="5" t="s">
        <v>1310</v>
      </c>
      <c r="C411" s="5" t="s">
        <v>1297</v>
      </c>
      <c r="D411" s="5" t="s">
        <v>1308</v>
      </c>
      <c r="E411" s="5" t="s">
        <v>1299</v>
      </c>
      <c r="F411" s="5" t="s">
        <v>23</v>
      </c>
      <c r="G411" s="5" t="s">
        <v>115</v>
      </c>
      <c r="H411" s="5"/>
      <c r="I411" s="6">
        <v>42887</v>
      </c>
      <c r="J411" s="5" t="s">
        <v>18</v>
      </c>
      <c r="K411" s="7" t="s">
        <v>1309</v>
      </c>
    </row>
    <row r="412" spans="1:11" ht="12.9" customHeight="1">
      <c r="A412" s="2" t="str">
        <f>HYPERLINK("https://www.fabsurplus.com/sdi_catalog/salesItemDetails.do?id=103126")</f>
        <v>https://www.fabsurplus.com/sdi_catalog/salesItemDetails.do?id=103126</v>
      </c>
      <c r="B412" s="2" t="s">
        <v>1311</v>
      </c>
      <c r="C412" s="2" t="s">
        <v>1297</v>
      </c>
      <c r="D412" s="2" t="s">
        <v>1308</v>
      </c>
      <c r="E412" s="2" t="s">
        <v>1299</v>
      </c>
      <c r="F412" s="2" t="s">
        <v>23</v>
      </c>
      <c r="G412" s="2" t="s">
        <v>115</v>
      </c>
      <c r="H412" s="2"/>
      <c r="I412" s="2">
        <v>42887</v>
      </c>
      <c r="J412" s="2" t="s">
        <v>18</v>
      </c>
      <c r="K412" s="4" t="s">
        <v>1312</v>
      </c>
    </row>
    <row r="413" spans="1:11" ht="12.9" customHeight="1">
      <c r="A413" s="5" t="str">
        <f>HYPERLINK("https://www.fabsurplus.com/sdi_catalog/salesItemDetails.do?id=103704")</f>
        <v>https://www.fabsurplus.com/sdi_catalog/salesItemDetails.do?id=103704</v>
      </c>
      <c r="B413" s="5" t="s">
        <v>1313</v>
      </c>
      <c r="C413" s="5" t="s">
        <v>1314</v>
      </c>
      <c r="D413" s="5" t="s">
        <v>1315</v>
      </c>
      <c r="E413" s="5" t="s">
        <v>1316</v>
      </c>
      <c r="F413" s="5" t="s">
        <v>23</v>
      </c>
      <c r="G413" s="5" t="s">
        <v>115</v>
      </c>
      <c r="H413" s="5"/>
      <c r="I413" s="6">
        <v>40330</v>
      </c>
      <c r="J413" s="5" t="s">
        <v>18</v>
      </c>
      <c r="K413" s="5" t="s">
        <v>32</v>
      </c>
    </row>
    <row r="414" spans="1:11" ht="12.9" customHeight="1">
      <c r="A414" s="2" t="str">
        <f>HYPERLINK("https://www.fabsurplus.com/sdi_catalog/salesItemDetails.do?id=103467")</f>
        <v>https://www.fabsurplus.com/sdi_catalog/salesItemDetails.do?id=103467</v>
      </c>
      <c r="B414" s="2" t="s">
        <v>1317</v>
      </c>
      <c r="C414" s="2" t="s">
        <v>1318</v>
      </c>
      <c r="D414" s="2" t="s">
        <v>1319</v>
      </c>
      <c r="E414" s="2" t="s">
        <v>1320</v>
      </c>
      <c r="F414" s="2" t="s">
        <v>23</v>
      </c>
      <c r="G414" s="2"/>
      <c r="H414" s="2" t="s">
        <v>25</v>
      </c>
      <c r="I414" s="3">
        <v>42370</v>
      </c>
      <c r="J414" s="2" t="s">
        <v>18</v>
      </c>
      <c r="K414" s="2"/>
    </row>
    <row r="415" spans="1:11" ht="12.9" customHeight="1">
      <c r="A415" s="5" t="str">
        <f>HYPERLINK("https://www.fabsurplus.com/sdi_catalog/salesItemDetails.do?id=103559")</f>
        <v>https://www.fabsurplus.com/sdi_catalog/salesItemDetails.do?id=103559</v>
      </c>
      <c r="B415" s="5" t="s">
        <v>1321</v>
      </c>
      <c r="C415" s="5" t="s">
        <v>1322</v>
      </c>
      <c r="D415" s="5" t="s">
        <v>1323</v>
      </c>
      <c r="E415" s="5" t="s">
        <v>1324</v>
      </c>
      <c r="F415" s="5" t="s">
        <v>23</v>
      </c>
      <c r="G415" s="5" t="s">
        <v>16</v>
      </c>
      <c r="H415" s="5"/>
      <c r="I415" s="6">
        <v>38869</v>
      </c>
      <c r="J415" s="5" t="s">
        <v>18</v>
      </c>
      <c r="K415" s="7" t="s">
        <v>144</v>
      </c>
    </row>
    <row r="416" spans="1:11" ht="12.9" customHeight="1">
      <c r="A416" s="2" t="str">
        <f>HYPERLINK("https://www.fabsurplus.com/sdi_catalog/salesItemDetails.do?id=103557")</f>
        <v>https://www.fabsurplus.com/sdi_catalog/salesItemDetails.do?id=103557</v>
      </c>
      <c r="B416" s="2" t="s">
        <v>1325</v>
      </c>
      <c r="C416" s="2" t="s">
        <v>1322</v>
      </c>
      <c r="D416" s="2" t="s">
        <v>1323</v>
      </c>
      <c r="E416" s="2" t="s">
        <v>1326</v>
      </c>
      <c r="F416" s="2" t="s">
        <v>23</v>
      </c>
      <c r="G416" s="2" t="s">
        <v>16</v>
      </c>
      <c r="H416" s="2"/>
      <c r="I416" s="3"/>
      <c r="J416" s="2" t="s">
        <v>18</v>
      </c>
      <c r="K416" s="4" t="s">
        <v>144</v>
      </c>
    </row>
    <row r="417" spans="1:11" ht="12.9" customHeight="1">
      <c r="A417" s="5" t="str">
        <f>HYPERLINK("https://www.fabsurplus.com/sdi_catalog/salesItemDetails.do?id=103561")</f>
        <v>https://www.fabsurplus.com/sdi_catalog/salesItemDetails.do?id=103561</v>
      </c>
      <c r="B417" s="5" t="s">
        <v>1327</v>
      </c>
      <c r="C417" s="5" t="s">
        <v>1322</v>
      </c>
      <c r="D417" s="5" t="s">
        <v>1323</v>
      </c>
      <c r="E417" s="5" t="s">
        <v>1328</v>
      </c>
      <c r="F417" s="5" t="s">
        <v>23</v>
      </c>
      <c r="G417" s="5" t="s">
        <v>16</v>
      </c>
      <c r="H417" s="5"/>
      <c r="I417" s="6">
        <v>38139</v>
      </c>
      <c r="J417" s="5" t="s">
        <v>18</v>
      </c>
      <c r="K417" s="7" t="s">
        <v>144</v>
      </c>
    </row>
    <row r="418" spans="1:11" ht="12.9" customHeight="1">
      <c r="A418" s="2" t="str">
        <f>HYPERLINK("https://www.fabsurplus.com/sdi_catalog/salesItemDetails.do?id=103560")</f>
        <v>https://www.fabsurplus.com/sdi_catalog/salesItemDetails.do?id=103560</v>
      </c>
      <c r="B418" s="2" t="s">
        <v>1329</v>
      </c>
      <c r="C418" s="2" t="s">
        <v>1322</v>
      </c>
      <c r="D418" s="2" t="s">
        <v>1323</v>
      </c>
      <c r="E418" s="2" t="s">
        <v>1328</v>
      </c>
      <c r="F418" s="2" t="s">
        <v>23</v>
      </c>
      <c r="G418" s="2" t="s">
        <v>16</v>
      </c>
      <c r="H418" s="2"/>
      <c r="I418" s="3">
        <v>38139</v>
      </c>
      <c r="J418" s="2" t="s">
        <v>18</v>
      </c>
      <c r="K418" s="4" t="s">
        <v>144</v>
      </c>
    </row>
    <row r="419" spans="1:11" ht="12.9" customHeight="1">
      <c r="A419" s="5" t="str">
        <f>HYPERLINK("https://www.fabsurplus.com/sdi_catalog/salesItemDetails.do?id=103558")</f>
        <v>https://www.fabsurplus.com/sdi_catalog/salesItemDetails.do?id=103558</v>
      </c>
      <c r="B419" s="5" t="s">
        <v>1330</v>
      </c>
      <c r="C419" s="5" t="s">
        <v>1322</v>
      </c>
      <c r="D419" s="5" t="s">
        <v>1323</v>
      </c>
      <c r="E419" s="5" t="s">
        <v>1328</v>
      </c>
      <c r="F419" s="5" t="s">
        <v>23</v>
      </c>
      <c r="G419" s="5" t="s">
        <v>16</v>
      </c>
      <c r="H419" s="5"/>
      <c r="I419" s="6"/>
      <c r="J419" s="5" t="s">
        <v>18</v>
      </c>
      <c r="K419" s="7" t="s">
        <v>144</v>
      </c>
    </row>
    <row r="420" spans="1:11" ht="12.9" customHeight="1">
      <c r="A420" s="5" t="str">
        <f>HYPERLINK("https://www.fabsurplus.com/sdi_catalog/salesItemDetails.do?id=103564")</f>
        <v>https://www.fabsurplus.com/sdi_catalog/salesItemDetails.do?id=103564</v>
      </c>
      <c r="B420" s="5" t="s">
        <v>1331</v>
      </c>
      <c r="C420" s="5" t="s">
        <v>1322</v>
      </c>
      <c r="D420" s="5" t="s">
        <v>1332</v>
      </c>
      <c r="E420" s="5" t="s">
        <v>1328</v>
      </c>
      <c r="F420" s="5" t="s">
        <v>23</v>
      </c>
      <c r="G420" s="5" t="s">
        <v>16</v>
      </c>
      <c r="H420" s="5"/>
      <c r="I420" s="6"/>
      <c r="J420" s="5" t="s">
        <v>18</v>
      </c>
      <c r="K420" s="7" t="s">
        <v>144</v>
      </c>
    </row>
    <row r="421" spans="1:11" ht="12.9" customHeight="1">
      <c r="A421" s="5" t="str">
        <f>HYPERLINK("https://www.fabsurplus.com/sdi_catalog/salesItemDetails.do?id=103563")</f>
        <v>https://www.fabsurplus.com/sdi_catalog/salesItemDetails.do?id=103563</v>
      </c>
      <c r="B421" s="5" t="s">
        <v>1333</v>
      </c>
      <c r="C421" s="5" t="s">
        <v>1322</v>
      </c>
      <c r="D421" s="5" t="s">
        <v>1332</v>
      </c>
      <c r="E421" s="5" t="s">
        <v>1328</v>
      </c>
      <c r="F421" s="5" t="s">
        <v>23</v>
      </c>
      <c r="G421" s="5" t="s">
        <v>16</v>
      </c>
      <c r="H421" s="5"/>
      <c r="I421" s="6"/>
      <c r="J421" s="5" t="s">
        <v>18</v>
      </c>
      <c r="K421" s="7" t="s">
        <v>144</v>
      </c>
    </row>
    <row r="422" spans="1:11" ht="12.9" customHeight="1">
      <c r="A422" s="5" t="str">
        <f>HYPERLINK("https://www.fabsurplus.com/sdi_catalog/salesItemDetails.do?id=103562")</f>
        <v>https://www.fabsurplus.com/sdi_catalog/salesItemDetails.do?id=103562</v>
      </c>
      <c r="B422" s="5" t="s">
        <v>1334</v>
      </c>
      <c r="C422" s="5" t="s">
        <v>1322</v>
      </c>
      <c r="D422" s="5" t="s">
        <v>1332</v>
      </c>
      <c r="E422" s="5" t="s">
        <v>1328</v>
      </c>
      <c r="F422" s="5" t="s">
        <v>23</v>
      </c>
      <c r="G422" s="5" t="s">
        <v>16</v>
      </c>
      <c r="H422" s="5"/>
      <c r="I422" s="6"/>
      <c r="J422" s="5" t="s">
        <v>18</v>
      </c>
      <c r="K422" s="7" t="s">
        <v>144</v>
      </c>
    </row>
    <row r="423" spans="1:11" ht="12.9" customHeight="1">
      <c r="A423" s="5" t="str">
        <f>HYPERLINK("https://www.fabsurplus.com/sdi_catalog/salesItemDetails.do?id=103567")</f>
        <v>https://www.fabsurplus.com/sdi_catalog/salesItemDetails.do?id=103567</v>
      </c>
      <c r="B423" s="5" t="s">
        <v>1335</v>
      </c>
      <c r="C423" s="5" t="s">
        <v>1322</v>
      </c>
      <c r="D423" s="5" t="s">
        <v>1336</v>
      </c>
      <c r="E423" s="5" t="s">
        <v>1337</v>
      </c>
      <c r="F423" s="5" t="s">
        <v>23</v>
      </c>
      <c r="G423" s="5" t="s">
        <v>16</v>
      </c>
      <c r="H423" s="5"/>
      <c r="I423" s="6"/>
      <c r="J423" s="5" t="s">
        <v>18</v>
      </c>
      <c r="K423" s="7" t="s">
        <v>144</v>
      </c>
    </row>
    <row r="424" spans="1:11" ht="12.9" customHeight="1">
      <c r="A424" s="5" t="str">
        <f>HYPERLINK("https://www.fabsurplus.com/sdi_catalog/salesItemDetails.do?id=103566")</f>
        <v>https://www.fabsurplus.com/sdi_catalog/salesItemDetails.do?id=103566</v>
      </c>
      <c r="B424" s="5" t="s">
        <v>1338</v>
      </c>
      <c r="C424" s="5" t="s">
        <v>1322</v>
      </c>
      <c r="D424" s="5" t="s">
        <v>1336</v>
      </c>
      <c r="E424" s="5" t="s">
        <v>1337</v>
      </c>
      <c r="F424" s="5" t="s">
        <v>23</v>
      </c>
      <c r="G424" s="5" t="s">
        <v>16</v>
      </c>
      <c r="H424" s="5"/>
      <c r="I424" s="6"/>
      <c r="J424" s="5" t="s">
        <v>18</v>
      </c>
      <c r="K424" s="7" t="s">
        <v>144</v>
      </c>
    </row>
    <row r="425" spans="1:11" ht="12.9" customHeight="1">
      <c r="A425" s="5" t="str">
        <f>HYPERLINK("https://www.fabsurplus.com/sdi_catalog/salesItemDetails.do?id=103565")</f>
        <v>https://www.fabsurplus.com/sdi_catalog/salesItemDetails.do?id=103565</v>
      </c>
      <c r="B425" s="5" t="s">
        <v>1339</v>
      </c>
      <c r="C425" s="5" t="s">
        <v>1322</v>
      </c>
      <c r="D425" s="5" t="s">
        <v>1336</v>
      </c>
      <c r="E425" s="5" t="s">
        <v>1337</v>
      </c>
      <c r="F425" s="5" t="s">
        <v>23</v>
      </c>
      <c r="G425" s="5" t="s">
        <v>16</v>
      </c>
      <c r="H425" s="5"/>
      <c r="I425" s="6"/>
      <c r="J425" s="5" t="s">
        <v>18</v>
      </c>
      <c r="K425" s="7" t="s">
        <v>144</v>
      </c>
    </row>
    <row r="426" spans="1:11" ht="12.9" customHeight="1">
      <c r="A426" s="5" t="str">
        <f>HYPERLINK("https://www.fabsurplus.com/sdi_catalog/salesItemDetails.do?id=103210")</f>
        <v>https://www.fabsurplus.com/sdi_catalog/salesItemDetails.do?id=103210</v>
      </c>
      <c r="B426" s="5" t="s">
        <v>1340</v>
      </c>
      <c r="C426" s="5" t="s">
        <v>1322</v>
      </c>
      <c r="D426" s="5" t="s">
        <v>1341</v>
      </c>
      <c r="E426" s="5" t="s">
        <v>306</v>
      </c>
      <c r="F426" s="5" t="s">
        <v>23</v>
      </c>
      <c r="G426" s="5" t="s">
        <v>37</v>
      </c>
      <c r="H426" s="5"/>
      <c r="I426" s="6">
        <v>35217</v>
      </c>
      <c r="J426" s="5" t="s">
        <v>18</v>
      </c>
      <c r="K426" s="5"/>
    </row>
    <row r="427" spans="1:11" ht="12.9" customHeight="1">
      <c r="A427" s="5" t="str">
        <f>HYPERLINK("https://www.fabsurplus.com/sdi_catalog/salesItemDetails.do?id=103211")</f>
        <v>https://www.fabsurplus.com/sdi_catalog/salesItemDetails.do?id=103211</v>
      </c>
      <c r="B427" s="5" t="s">
        <v>1342</v>
      </c>
      <c r="C427" s="5" t="s">
        <v>1322</v>
      </c>
      <c r="D427" s="5" t="s">
        <v>1343</v>
      </c>
      <c r="E427" s="5" t="s">
        <v>306</v>
      </c>
      <c r="F427" s="5" t="s">
        <v>23</v>
      </c>
      <c r="G427" s="5" t="s">
        <v>37</v>
      </c>
      <c r="H427" s="5"/>
      <c r="I427" s="6">
        <v>35947</v>
      </c>
      <c r="J427" s="5" t="s">
        <v>18</v>
      </c>
      <c r="K427" s="5"/>
    </row>
    <row r="428" spans="1:11" ht="12.9" customHeight="1">
      <c r="A428" s="5" t="str">
        <f>HYPERLINK("https://www.fabsurplus.com/sdi_catalog/salesItemDetails.do?id=103528")</f>
        <v>https://www.fabsurplus.com/sdi_catalog/salesItemDetails.do?id=103528</v>
      </c>
      <c r="B428" s="5" t="s">
        <v>1344</v>
      </c>
      <c r="C428" s="5" t="s">
        <v>1322</v>
      </c>
      <c r="D428" s="5" t="s">
        <v>1345</v>
      </c>
      <c r="E428" s="5" t="s">
        <v>1346</v>
      </c>
      <c r="F428" s="5" t="s">
        <v>23</v>
      </c>
      <c r="G428" s="5" t="s">
        <v>16</v>
      </c>
      <c r="H428" s="5"/>
      <c r="I428" s="6"/>
      <c r="J428" s="5" t="s">
        <v>18</v>
      </c>
      <c r="K428" s="7" t="s">
        <v>144</v>
      </c>
    </row>
    <row r="429" spans="1:11" ht="12.9" customHeight="1">
      <c r="A429" s="5" t="str">
        <f>HYPERLINK("https://www.fabsurplus.com/sdi_catalog/salesItemDetails.do?id=103596")</f>
        <v>https://www.fabsurplus.com/sdi_catalog/salesItemDetails.do?id=103596</v>
      </c>
      <c r="B429" s="5" t="s">
        <v>1347</v>
      </c>
      <c r="C429" s="5" t="s">
        <v>1322</v>
      </c>
      <c r="D429" s="5" t="s">
        <v>1348</v>
      </c>
      <c r="E429" s="5" t="s">
        <v>1349</v>
      </c>
      <c r="F429" s="5" t="s">
        <v>23</v>
      </c>
      <c r="G429" s="5" t="s">
        <v>16</v>
      </c>
      <c r="H429" s="5"/>
      <c r="I429" s="6"/>
      <c r="J429" s="5" t="s">
        <v>18</v>
      </c>
      <c r="K429" s="7" t="s">
        <v>144</v>
      </c>
    </row>
    <row r="430" spans="1:11" ht="12.9" customHeight="1">
      <c r="A430" s="5" t="str">
        <f>HYPERLINK("https://www.fabsurplus.com/sdi_catalog/salesItemDetails.do?id=103595")</f>
        <v>https://www.fabsurplus.com/sdi_catalog/salesItemDetails.do?id=103595</v>
      </c>
      <c r="B430" s="5" t="s">
        <v>1350</v>
      </c>
      <c r="C430" s="5" t="s">
        <v>1322</v>
      </c>
      <c r="D430" s="5" t="s">
        <v>1348</v>
      </c>
      <c r="E430" s="5" t="s">
        <v>1349</v>
      </c>
      <c r="F430" s="5" t="s">
        <v>23</v>
      </c>
      <c r="G430" s="5" t="s">
        <v>16</v>
      </c>
      <c r="H430" s="5"/>
      <c r="I430" s="6"/>
      <c r="J430" s="5" t="s">
        <v>18</v>
      </c>
      <c r="K430" s="7" t="s">
        <v>144</v>
      </c>
    </row>
    <row r="431" spans="1:11" ht="12.9" customHeight="1">
      <c r="A431" s="5" t="str">
        <f>HYPERLINK("https://www.fabsurplus.com/sdi_catalog/salesItemDetails.do?id=103594")</f>
        <v>https://www.fabsurplus.com/sdi_catalog/salesItemDetails.do?id=103594</v>
      </c>
      <c r="B431" s="5" t="s">
        <v>1351</v>
      </c>
      <c r="C431" s="5" t="s">
        <v>1322</v>
      </c>
      <c r="D431" s="5" t="s">
        <v>1348</v>
      </c>
      <c r="E431" s="5" t="s">
        <v>1349</v>
      </c>
      <c r="F431" s="5" t="s">
        <v>23</v>
      </c>
      <c r="G431" s="5" t="s">
        <v>16</v>
      </c>
      <c r="H431" s="5"/>
      <c r="I431" s="6"/>
      <c r="J431" s="5" t="s">
        <v>18</v>
      </c>
      <c r="K431" s="7" t="s">
        <v>144</v>
      </c>
    </row>
    <row r="432" spans="1:11" ht="12.9" customHeight="1">
      <c r="A432" s="5" t="str">
        <f>HYPERLINK("https://www.fabsurplus.com/sdi_catalog/salesItemDetails.do?id=103593")</f>
        <v>https://www.fabsurplus.com/sdi_catalog/salesItemDetails.do?id=103593</v>
      </c>
      <c r="B432" s="5" t="s">
        <v>1352</v>
      </c>
      <c r="C432" s="5" t="s">
        <v>1322</v>
      </c>
      <c r="D432" s="5" t="s">
        <v>1348</v>
      </c>
      <c r="E432" s="5" t="s">
        <v>1349</v>
      </c>
      <c r="F432" s="5" t="s">
        <v>23</v>
      </c>
      <c r="G432" s="5" t="s">
        <v>16</v>
      </c>
      <c r="H432" s="5"/>
      <c r="I432" s="6"/>
      <c r="J432" s="5" t="s">
        <v>18</v>
      </c>
      <c r="K432" s="7" t="s">
        <v>144</v>
      </c>
    </row>
    <row r="433" spans="1:11" ht="12.9" customHeight="1">
      <c r="A433" s="2" t="str">
        <f>HYPERLINK("https://www.fabsurplus.com/sdi_catalog/salesItemDetails.do?id=103592")</f>
        <v>https://www.fabsurplus.com/sdi_catalog/salesItemDetails.do?id=103592</v>
      </c>
      <c r="B433" s="2" t="s">
        <v>1353</v>
      </c>
      <c r="C433" s="2" t="s">
        <v>1322</v>
      </c>
      <c r="D433" s="2" t="s">
        <v>1348</v>
      </c>
      <c r="E433" s="2" t="s">
        <v>1349</v>
      </c>
      <c r="F433" s="2" t="s">
        <v>23</v>
      </c>
      <c r="G433" s="2" t="s">
        <v>16</v>
      </c>
      <c r="H433" s="2"/>
      <c r="I433" s="3"/>
      <c r="J433" s="2" t="s">
        <v>18</v>
      </c>
      <c r="K433" s="4" t="s">
        <v>144</v>
      </c>
    </row>
    <row r="434" spans="1:11" ht="12.9" customHeight="1">
      <c r="A434" s="2" t="str">
        <f>HYPERLINK("https://www.fabsurplus.com/sdi_catalog/salesItemDetails.do?id=103591")</f>
        <v>https://www.fabsurplus.com/sdi_catalog/salesItemDetails.do?id=103591</v>
      </c>
      <c r="B434" s="2" t="s">
        <v>1354</v>
      </c>
      <c r="C434" s="2" t="s">
        <v>1322</v>
      </c>
      <c r="D434" s="2" t="s">
        <v>1348</v>
      </c>
      <c r="E434" s="2" t="s">
        <v>1349</v>
      </c>
      <c r="F434" s="2" t="s">
        <v>23</v>
      </c>
      <c r="G434" s="2" t="s">
        <v>16</v>
      </c>
      <c r="H434" s="2"/>
      <c r="I434" s="3"/>
      <c r="J434" s="2" t="s">
        <v>18</v>
      </c>
      <c r="K434" s="4" t="s">
        <v>144</v>
      </c>
    </row>
    <row r="435" spans="1:11" ht="12.9" customHeight="1">
      <c r="A435" s="2" t="str">
        <f>HYPERLINK("https://www.fabsurplus.com/sdi_catalog/salesItemDetails.do?id=103588")</f>
        <v>https://www.fabsurplus.com/sdi_catalog/salesItemDetails.do?id=103588</v>
      </c>
      <c r="B435" s="2" t="s">
        <v>1355</v>
      </c>
      <c r="C435" s="2" t="s">
        <v>1322</v>
      </c>
      <c r="D435" s="2" t="s">
        <v>1348</v>
      </c>
      <c r="E435" s="2" t="s">
        <v>1349</v>
      </c>
      <c r="F435" s="2" t="s">
        <v>23</v>
      </c>
      <c r="G435" s="2" t="s">
        <v>16</v>
      </c>
      <c r="H435" s="2"/>
      <c r="I435" s="3">
        <v>39234</v>
      </c>
      <c r="J435" s="2" t="s">
        <v>18</v>
      </c>
      <c r="K435" s="4" t="s">
        <v>144</v>
      </c>
    </row>
    <row r="436" spans="1:11" ht="12.9" customHeight="1">
      <c r="A436" s="2" t="str">
        <f>HYPERLINK("https://www.fabsurplus.com/sdi_catalog/salesItemDetails.do?id=103587")</f>
        <v>https://www.fabsurplus.com/sdi_catalog/salesItemDetails.do?id=103587</v>
      </c>
      <c r="B436" s="2" t="s">
        <v>1356</v>
      </c>
      <c r="C436" s="2" t="s">
        <v>1322</v>
      </c>
      <c r="D436" s="2" t="s">
        <v>1348</v>
      </c>
      <c r="E436" s="2" t="s">
        <v>1349</v>
      </c>
      <c r="F436" s="2" t="s">
        <v>23</v>
      </c>
      <c r="G436" s="2" t="s">
        <v>16</v>
      </c>
      <c r="H436" s="2"/>
      <c r="I436" s="3">
        <v>39234</v>
      </c>
      <c r="J436" s="2" t="s">
        <v>18</v>
      </c>
      <c r="K436" s="4" t="s">
        <v>144</v>
      </c>
    </row>
    <row r="437" spans="1:11" ht="12.9" customHeight="1">
      <c r="A437" s="5" t="str">
        <f>HYPERLINK("https://www.fabsurplus.com/sdi_catalog/salesItemDetails.do?id=103590")</f>
        <v>https://www.fabsurplus.com/sdi_catalog/salesItemDetails.do?id=103590</v>
      </c>
      <c r="B437" s="5" t="s">
        <v>1357</v>
      </c>
      <c r="C437" s="5" t="s">
        <v>1322</v>
      </c>
      <c r="D437" s="5" t="s">
        <v>1348</v>
      </c>
      <c r="E437" s="5" t="s">
        <v>1358</v>
      </c>
      <c r="F437" s="5" t="s">
        <v>23</v>
      </c>
      <c r="G437" s="5" t="s">
        <v>16</v>
      </c>
      <c r="H437" s="5"/>
      <c r="I437" s="5">
        <v>39234</v>
      </c>
      <c r="J437" s="5" t="s">
        <v>18</v>
      </c>
      <c r="K437" s="7" t="s">
        <v>144</v>
      </c>
    </row>
    <row r="438" spans="1:11" ht="12.9" customHeight="1">
      <c r="A438" s="2" t="str">
        <f>HYPERLINK("https://www.fabsurplus.com/sdi_catalog/salesItemDetails.do?id=103589")</f>
        <v>https://www.fabsurplus.com/sdi_catalog/salesItemDetails.do?id=103589</v>
      </c>
      <c r="B438" s="2" t="s">
        <v>1359</v>
      </c>
      <c r="C438" s="2" t="s">
        <v>1322</v>
      </c>
      <c r="D438" s="2" t="s">
        <v>1348</v>
      </c>
      <c r="E438" s="2" t="s">
        <v>1358</v>
      </c>
      <c r="F438" s="2" t="s">
        <v>23</v>
      </c>
      <c r="G438" s="2" t="s">
        <v>16</v>
      </c>
      <c r="H438" s="2"/>
      <c r="I438" s="3">
        <v>39234</v>
      </c>
      <c r="J438" s="2" t="s">
        <v>18</v>
      </c>
      <c r="K438" s="4" t="s">
        <v>144</v>
      </c>
    </row>
    <row r="439" spans="1:11" ht="12.9" customHeight="1">
      <c r="A439" s="5" t="str">
        <f>HYPERLINK("https://www.fabsurplus.com/sdi_catalog/salesItemDetails.do?id=103584")</f>
        <v>https://www.fabsurplus.com/sdi_catalog/salesItemDetails.do?id=103584</v>
      </c>
      <c r="B439" s="5" t="s">
        <v>1360</v>
      </c>
      <c r="C439" s="5" t="s">
        <v>1322</v>
      </c>
      <c r="D439" s="5" t="s">
        <v>1348</v>
      </c>
      <c r="E439" s="5" t="s">
        <v>1358</v>
      </c>
      <c r="F439" s="5" t="s">
        <v>23</v>
      </c>
      <c r="G439" s="5" t="s">
        <v>16</v>
      </c>
      <c r="H439" s="5"/>
      <c r="I439" s="5"/>
      <c r="J439" s="5" t="s">
        <v>18</v>
      </c>
      <c r="K439" s="7" t="s">
        <v>144</v>
      </c>
    </row>
    <row r="440" spans="1:11" ht="12.9" customHeight="1">
      <c r="A440" s="5" t="str">
        <f>HYPERLINK("https://www.fabsurplus.com/sdi_catalog/salesItemDetails.do?id=103583")</f>
        <v>https://www.fabsurplus.com/sdi_catalog/salesItemDetails.do?id=103583</v>
      </c>
      <c r="B440" s="5" t="s">
        <v>1361</v>
      </c>
      <c r="C440" s="5" t="s">
        <v>1322</v>
      </c>
      <c r="D440" s="5" t="s">
        <v>1348</v>
      </c>
      <c r="E440" s="5" t="s">
        <v>1358</v>
      </c>
      <c r="F440" s="5" t="s">
        <v>23</v>
      </c>
      <c r="G440" s="5" t="s">
        <v>16</v>
      </c>
      <c r="H440" s="5"/>
      <c r="I440" s="6"/>
      <c r="J440" s="5" t="s">
        <v>18</v>
      </c>
      <c r="K440" s="7" t="s">
        <v>144</v>
      </c>
    </row>
    <row r="441" spans="1:11" ht="12.9" customHeight="1">
      <c r="A441" s="2" t="str">
        <f>HYPERLINK("https://www.fabsurplus.com/sdi_catalog/salesItemDetails.do?id=103572")</f>
        <v>https://www.fabsurplus.com/sdi_catalog/salesItemDetails.do?id=103572</v>
      </c>
      <c r="B441" s="2" t="s">
        <v>1362</v>
      </c>
      <c r="C441" s="2" t="s">
        <v>1322</v>
      </c>
      <c r="D441" s="2" t="s">
        <v>1348</v>
      </c>
      <c r="E441" s="2" t="s">
        <v>1358</v>
      </c>
      <c r="F441" s="2" t="s">
        <v>23</v>
      </c>
      <c r="G441" s="2" t="s">
        <v>16</v>
      </c>
      <c r="H441" s="2"/>
      <c r="I441" s="2"/>
      <c r="J441" s="2" t="s">
        <v>18</v>
      </c>
      <c r="K441" s="4" t="s">
        <v>144</v>
      </c>
    </row>
    <row r="442" spans="1:11" ht="12.9" customHeight="1">
      <c r="A442" s="5" t="str">
        <f>HYPERLINK("https://www.fabsurplus.com/sdi_catalog/salesItemDetails.do?id=103571")</f>
        <v>https://www.fabsurplus.com/sdi_catalog/salesItemDetails.do?id=103571</v>
      </c>
      <c r="B442" s="5" t="s">
        <v>1363</v>
      </c>
      <c r="C442" s="5" t="s">
        <v>1322</v>
      </c>
      <c r="D442" s="5" t="s">
        <v>1348</v>
      </c>
      <c r="E442" s="5" t="s">
        <v>1358</v>
      </c>
      <c r="F442" s="5" t="s">
        <v>23</v>
      </c>
      <c r="G442" s="5" t="s">
        <v>16</v>
      </c>
      <c r="H442" s="5"/>
      <c r="I442" s="5"/>
      <c r="J442" s="5" t="s">
        <v>18</v>
      </c>
      <c r="K442" s="7" t="s">
        <v>144</v>
      </c>
    </row>
    <row r="443" spans="1:11" ht="12.9" customHeight="1">
      <c r="A443" s="5" t="str">
        <f>HYPERLINK("https://www.fabsurplus.com/sdi_catalog/salesItemDetails.do?id=103570")</f>
        <v>https://www.fabsurplus.com/sdi_catalog/salesItemDetails.do?id=103570</v>
      </c>
      <c r="B443" s="5" t="s">
        <v>1364</v>
      </c>
      <c r="C443" s="5" t="s">
        <v>1322</v>
      </c>
      <c r="D443" s="5" t="s">
        <v>1348</v>
      </c>
      <c r="E443" s="5" t="s">
        <v>1358</v>
      </c>
      <c r="F443" s="5" t="s">
        <v>23</v>
      </c>
      <c r="G443" s="5" t="s">
        <v>16</v>
      </c>
      <c r="H443" s="5"/>
      <c r="I443" s="5"/>
      <c r="J443" s="5" t="s">
        <v>18</v>
      </c>
      <c r="K443" s="7" t="s">
        <v>144</v>
      </c>
    </row>
    <row r="444" spans="1:11" ht="12.9" customHeight="1">
      <c r="A444" s="2" t="str">
        <f>HYPERLINK("https://www.fabsurplus.com/sdi_catalog/salesItemDetails.do?id=103569")</f>
        <v>https://www.fabsurplus.com/sdi_catalog/salesItemDetails.do?id=103569</v>
      </c>
      <c r="B444" s="2" t="s">
        <v>1365</v>
      </c>
      <c r="C444" s="2" t="s">
        <v>1322</v>
      </c>
      <c r="D444" s="2" t="s">
        <v>1348</v>
      </c>
      <c r="E444" s="2" t="s">
        <v>1358</v>
      </c>
      <c r="F444" s="2" t="s">
        <v>23</v>
      </c>
      <c r="G444" s="2" t="s">
        <v>16</v>
      </c>
      <c r="H444" s="2"/>
      <c r="I444" s="2"/>
      <c r="J444" s="2" t="s">
        <v>18</v>
      </c>
      <c r="K444" s="4" t="s">
        <v>144</v>
      </c>
    </row>
    <row r="445" spans="1:11" ht="12.9" customHeight="1">
      <c r="A445" s="5" t="str">
        <f>HYPERLINK("https://www.fabsurplus.com/sdi_catalog/salesItemDetails.do?id=103568")</f>
        <v>https://www.fabsurplus.com/sdi_catalog/salesItemDetails.do?id=103568</v>
      </c>
      <c r="B445" s="5" t="s">
        <v>1366</v>
      </c>
      <c r="C445" s="5" t="s">
        <v>1322</v>
      </c>
      <c r="D445" s="5" t="s">
        <v>1348</v>
      </c>
      <c r="E445" s="5" t="s">
        <v>1358</v>
      </c>
      <c r="F445" s="5" t="s">
        <v>23</v>
      </c>
      <c r="G445" s="5" t="s">
        <v>16</v>
      </c>
      <c r="H445" s="5"/>
      <c r="I445" s="6"/>
      <c r="J445" s="5" t="s">
        <v>18</v>
      </c>
      <c r="K445" s="7" t="s">
        <v>144</v>
      </c>
    </row>
    <row r="446" spans="1:11" ht="12.9" customHeight="1">
      <c r="A446" s="5" t="str">
        <f>HYPERLINK("https://www.fabsurplus.com/sdi_catalog/salesItemDetails.do?id=103607")</f>
        <v>https://www.fabsurplus.com/sdi_catalog/salesItemDetails.do?id=103607</v>
      </c>
      <c r="B446" s="5" t="s">
        <v>1367</v>
      </c>
      <c r="C446" s="5" t="s">
        <v>1322</v>
      </c>
      <c r="D446" s="5" t="s">
        <v>1348</v>
      </c>
      <c r="E446" s="5" t="s">
        <v>1368</v>
      </c>
      <c r="F446" s="5" t="s">
        <v>23</v>
      </c>
      <c r="G446" s="5" t="s">
        <v>16</v>
      </c>
      <c r="H446" s="5"/>
      <c r="I446" s="6"/>
      <c r="J446" s="5" t="s">
        <v>18</v>
      </c>
      <c r="K446" s="7" t="s">
        <v>144</v>
      </c>
    </row>
    <row r="447" spans="1:11" ht="12.9" customHeight="1">
      <c r="A447" s="2" t="str">
        <f>HYPERLINK("https://www.fabsurplus.com/sdi_catalog/salesItemDetails.do?id=103606")</f>
        <v>https://www.fabsurplus.com/sdi_catalog/salesItemDetails.do?id=103606</v>
      </c>
      <c r="B447" s="2" t="s">
        <v>1369</v>
      </c>
      <c r="C447" s="2" t="s">
        <v>1322</v>
      </c>
      <c r="D447" s="2" t="s">
        <v>1348</v>
      </c>
      <c r="E447" s="2" t="s">
        <v>1368</v>
      </c>
      <c r="F447" s="2" t="s">
        <v>23</v>
      </c>
      <c r="G447" s="2" t="s">
        <v>16</v>
      </c>
      <c r="H447" s="2"/>
      <c r="I447" s="2"/>
      <c r="J447" s="2" t="s">
        <v>18</v>
      </c>
      <c r="K447" s="4" t="s">
        <v>144</v>
      </c>
    </row>
    <row r="448" spans="1:11" ht="12.9" customHeight="1">
      <c r="A448" s="2" t="str">
        <f>HYPERLINK("https://www.fabsurplus.com/sdi_catalog/salesItemDetails.do?id=103605")</f>
        <v>https://www.fabsurplus.com/sdi_catalog/salesItemDetails.do?id=103605</v>
      </c>
      <c r="B448" s="2" t="s">
        <v>1370</v>
      </c>
      <c r="C448" s="2" t="s">
        <v>1322</v>
      </c>
      <c r="D448" s="2" t="s">
        <v>1348</v>
      </c>
      <c r="E448" s="2" t="s">
        <v>1368</v>
      </c>
      <c r="F448" s="2" t="s">
        <v>23</v>
      </c>
      <c r="G448" s="2" t="s">
        <v>16</v>
      </c>
      <c r="H448" s="2"/>
      <c r="I448" s="2"/>
      <c r="J448" s="2" t="s">
        <v>18</v>
      </c>
      <c r="K448" s="4" t="s">
        <v>144</v>
      </c>
    </row>
    <row r="449" spans="1:11" ht="12.9" customHeight="1">
      <c r="A449" s="5" t="str">
        <f>HYPERLINK("https://www.fabsurplus.com/sdi_catalog/salesItemDetails.do?id=103604")</f>
        <v>https://www.fabsurplus.com/sdi_catalog/salesItemDetails.do?id=103604</v>
      </c>
      <c r="B449" s="5" t="s">
        <v>1371</v>
      </c>
      <c r="C449" s="5" t="s">
        <v>1322</v>
      </c>
      <c r="D449" s="5" t="s">
        <v>1348</v>
      </c>
      <c r="E449" s="5" t="s">
        <v>1368</v>
      </c>
      <c r="F449" s="5" t="s">
        <v>23</v>
      </c>
      <c r="G449" s="5" t="s">
        <v>16</v>
      </c>
      <c r="H449" s="5"/>
      <c r="I449" s="5"/>
      <c r="J449" s="5" t="s">
        <v>18</v>
      </c>
      <c r="K449" s="7" t="s">
        <v>144</v>
      </c>
    </row>
    <row r="450" spans="1:11" ht="12.9" customHeight="1">
      <c r="A450" s="2" t="str">
        <f>HYPERLINK("https://www.fabsurplus.com/sdi_catalog/salesItemDetails.do?id=103603")</f>
        <v>https://www.fabsurplus.com/sdi_catalog/salesItemDetails.do?id=103603</v>
      </c>
      <c r="B450" s="2" t="s">
        <v>1372</v>
      </c>
      <c r="C450" s="2" t="s">
        <v>1322</v>
      </c>
      <c r="D450" s="2" t="s">
        <v>1348</v>
      </c>
      <c r="E450" s="2" t="s">
        <v>1368</v>
      </c>
      <c r="F450" s="2" t="s">
        <v>23</v>
      </c>
      <c r="G450" s="2" t="s">
        <v>16</v>
      </c>
      <c r="H450" s="2"/>
      <c r="I450" s="2"/>
      <c r="J450" s="2" t="s">
        <v>18</v>
      </c>
      <c r="K450" s="4" t="s">
        <v>144</v>
      </c>
    </row>
    <row r="451" spans="1:11" ht="12.9" customHeight="1">
      <c r="A451" s="2" t="str">
        <f>HYPERLINK("https://www.fabsurplus.com/sdi_catalog/salesItemDetails.do?id=103602")</f>
        <v>https://www.fabsurplus.com/sdi_catalog/salesItemDetails.do?id=103602</v>
      </c>
      <c r="B451" s="2" t="s">
        <v>1373</v>
      </c>
      <c r="C451" s="2" t="s">
        <v>1322</v>
      </c>
      <c r="D451" s="2" t="s">
        <v>1348</v>
      </c>
      <c r="E451" s="2" t="s">
        <v>1368</v>
      </c>
      <c r="F451" s="2" t="s">
        <v>23</v>
      </c>
      <c r="G451" s="2" t="s">
        <v>16</v>
      </c>
      <c r="H451" s="2"/>
      <c r="I451" s="2"/>
      <c r="J451" s="2" t="s">
        <v>18</v>
      </c>
      <c r="K451" s="4" t="s">
        <v>144</v>
      </c>
    </row>
    <row r="452" spans="1:11" ht="12.9" customHeight="1">
      <c r="A452" s="2" t="str">
        <f>HYPERLINK("https://www.fabsurplus.com/sdi_catalog/salesItemDetails.do?id=103601")</f>
        <v>https://www.fabsurplus.com/sdi_catalog/salesItemDetails.do?id=103601</v>
      </c>
      <c r="B452" s="2" t="s">
        <v>1374</v>
      </c>
      <c r="C452" s="2" t="s">
        <v>1322</v>
      </c>
      <c r="D452" s="2" t="s">
        <v>1348</v>
      </c>
      <c r="E452" s="2" t="s">
        <v>1368</v>
      </c>
      <c r="F452" s="2" t="s">
        <v>23</v>
      </c>
      <c r="G452" s="2" t="s">
        <v>16</v>
      </c>
      <c r="H452" s="2"/>
      <c r="I452" s="3"/>
      <c r="J452" s="2" t="s">
        <v>18</v>
      </c>
      <c r="K452" s="4" t="s">
        <v>144</v>
      </c>
    </row>
    <row r="453" spans="1:11" ht="12.9" customHeight="1">
      <c r="A453" s="2" t="str">
        <f>HYPERLINK("https://www.fabsurplus.com/sdi_catalog/salesItemDetails.do?id=103600")</f>
        <v>https://www.fabsurplus.com/sdi_catalog/salesItemDetails.do?id=103600</v>
      </c>
      <c r="B453" s="2" t="s">
        <v>1375</v>
      </c>
      <c r="C453" s="2" t="s">
        <v>1322</v>
      </c>
      <c r="D453" s="2" t="s">
        <v>1348</v>
      </c>
      <c r="E453" s="2" t="s">
        <v>1368</v>
      </c>
      <c r="F453" s="2" t="s">
        <v>23</v>
      </c>
      <c r="G453" s="2" t="s">
        <v>16</v>
      </c>
      <c r="H453" s="2"/>
      <c r="I453" s="2"/>
      <c r="J453" s="2" t="s">
        <v>18</v>
      </c>
      <c r="K453" s="4" t="s">
        <v>144</v>
      </c>
    </row>
    <row r="454" spans="1:11" ht="12.9" customHeight="1">
      <c r="A454" s="5" t="str">
        <f>HYPERLINK("https://www.fabsurplus.com/sdi_catalog/salesItemDetails.do?id=103599")</f>
        <v>https://www.fabsurplus.com/sdi_catalog/salesItemDetails.do?id=103599</v>
      </c>
      <c r="B454" s="5" t="s">
        <v>1376</v>
      </c>
      <c r="C454" s="5" t="s">
        <v>1322</v>
      </c>
      <c r="D454" s="5" t="s">
        <v>1348</v>
      </c>
      <c r="E454" s="5" t="s">
        <v>1368</v>
      </c>
      <c r="F454" s="5" t="s">
        <v>23</v>
      </c>
      <c r="G454" s="5" t="s">
        <v>16</v>
      </c>
      <c r="H454" s="5"/>
      <c r="I454" s="6"/>
      <c r="J454" s="5" t="s">
        <v>18</v>
      </c>
      <c r="K454" s="7" t="s">
        <v>144</v>
      </c>
    </row>
    <row r="455" spans="1:11" ht="12.9" customHeight="1">
      <c r="A455" s="2" t="str">
        <f>HYPERLINK("https://www.fabsurplus.com/sdi_catalog/salesItemDetails.do?id=103598")</f>
        <v>https://www.fabsurplus.com/sdi_catalog/salesItemDetails.do?id=103598</v>
      </c>
      <c r="B455" s="2" t="s">
        <v>1377</v>
      </c>
      <c r="C455" s="2" t="s">
        <v>1322</v>
      </c>
      <c r="D455" s="2" t="s">
        <v>1348</v>
      </c>
      <c r="E455" s="2" t="s">
        <v>1368</v>
      </c>
      <c r="F455" s="2" t="s">
        <v>23</v>
      </c>
      <c r="G455" s="2" t="s">
        <v>16</v>
      </c>
      <c r="H455" s="2"/>
      <c r="I455" s="2"/>
      <c r="J455" s="2" t="s">
        <v>18</v>
      </c>
      <c r="K455" s="4" t="s">
        <v>144</v>
      </c>
    </row>
    <row r="456" spans="1:11" ht="12.9" customHeight="1">
      <c r="A456" s="5" t="str">
        <f>HYPERLINK("https://www.fabsurplus.com/sdi_catalog/salesItemDetails.do?id=103597")</f>
        <v>https://www.fabsurplus.com/sdi_catalog/salesItemDetails.do?id=103597</v>
      </c>
      <c r="B456" s="5" t="s">
        <v>1378</v>
      </c>
      <c r="C456" s="5" t="s">
        <v>1322</v>
      </c>
      <c r="D456" s="5" t="s">
        <v>1348</v>
      </c>
      <c r="E456" s="5" t="s">
        <v>1368</v>
      </c>
      <c r="F456" s="5" t="s">
        <v>23</v>
      </c>
      <c r="G456" s="5" t="s">
        <v>16</v>
      </c>
      <c r="H456" s="5"/>
      <c r="I456" s="5"/>
      <c r="J456" s="5" t="s">
        <v>18</v>
      </c>
      <c r="K456" s="7" t="s">
        <v>144</v>
      </c>
    </row>
    <row r="457" spans="1:11" ht="12.9" customHeight="1">
      <c r="A457" s="5" t="str">
        <f>HYPERLINK("https://www.fabsurplus.com/sdi_catalog/salesItemDetails.do?id=103586")</f>
        <v>https://www.fabsurplus.com/sdi_catalog/salesItemDetails.do?id=103586</v>
      </c>
      <c r="B457" s="5" t="s">
        <v>1379</v>
      </c>
      <c r="C457" s="5" t="s">
        <v>1322</v>
      </c>
      <c r="D457" s="5" t="s">
        <v>1348</v>
      </c>
      <c r="E457" s="5" t="s">
        <v>1368</v>
      </c>
      <c r="F457" s="5" t="s">
        <v>23</v>
      </c>
      <c r="G457" s="5" t="s">
        <v>16</v>
      </c>
      <c r="H457" s="5"/>
      <c r="I457" s="5">
        <v>39234</v>
      </c>
      <c r="J457" s="5" t="s">
        <v>18</v>
      </c>
      <c r="K457" s="7" t="s">
        <v>144</v>
      </c>
    </row>
    <row r="458" spans="1:11" ht="12.9" customHeight="1">
      <c r="A458" s="2" t="str">
        <f>HYPERLINK("https://www.fabsurplus.com/sdi_catalog/salesItemDetails.do?id=103585")</f>
        <v>https://www.fabsurplus.com/sdi_catalog/salesItemDetails.do?id=103585</v>
      </c>
      <c r="B458" s="2" t="s">
        <v>1380</v>
      </c>
      <c r="C458" s="2" t="s">
        <v>1322</v>
      </c>
      <c r="D458" s="2" t="s">
        <v>1348</v>
      </c>
      <c r="E458" s="2" t="s">
        <v>1368</v>
      </c>
      <c r="F458" s="2" t="s">
        <v>23</v>
      </c>
      <c r="G458" s="2" t="s">
        <v>16</v>
      </c>
      <c r="H458" s="2"/>
      <c r="I458" s="2">
        <v>39234</v>
      </c>
      <c r="J458" s="2" t="s">
        <v>18</v>
      </c>
      <c r="K458" s="4" t="s">
        <v>144</v>
      </c>
    </row>
    <row r="459" spans="1:11" ht="12.9" customHeight="1">
      <c r="A459" s="5" t="str">
        <f>HYPERLINK("https://www.fabsurplus.com/sdi_catalog/salesItemDetails.do?id=103582")</f>
        <v>https://www.fabsurplus.com/sdi_catalog/salesItemDetails.do?id=103582</v>
      </c>
      <c r="B459" s="5" t="s">
        <v>1381</v>
      </c>
      <c r="C459" s="5" t="s">
        <v>1322</v>
      </c>
      <c r="D459" s="5" t="s">
        <v>1348</v>
      </c>
      <c r="E459" s="5" t="s">
        <v>1368</v>
      </c>
      <c r="F459" s="5" t="s">
        <v>23</v>
      </c>
      <c r="G459" s="5" t="s">
        <v>16</v>
      </c>
      <c r="H459" s="5"/>
      <c r="I459" s="5">
        <v>38869</v>
      </c>
      <c r="J459" s="5" t="s">
        <v>18</v>
      </c>
      <c r="K459" s="7" t="s">
        <v>144</v>
      </c>
    </row>
    <row r="460" spans="1:11" ht="12.9" customHeight="1">
      <c r="A460" s="2" t="str">
        <f>HYPERLINK("https://www.fabsurplus.com/sdi_catalog/salesItemDetails.do?id=103581")</f>
        <v>https://www.fabsurplus.com/sdi_catalog/salesItemDetails.do?id=103581</v>
      </c>
      <c r="B460" s="2" t="s">
        <v>1382</v>
      </c>
      <c r="C460" s="2" t="s">
        <v>1322</v>
      </c>
      <c r="D460" s="2" t="s">
        <v>1348</v>
      </c>
      <c r="E460" s="2" t="s">
        <v>1368</v>
      </c>
      <c r="F460" s="2" t="s">
        <v>23</v>
      </c>
      <c r="G460" s="2" t="s">
        <v>16</v>
      </c>
      <c r="H460" s="2"/>
      <c r="I460" s="3">
        <v>38869</v>
      </c>
      <c r="J460" s="2" t="s">
        <v>18</v>
      </c>
      <c r="K460" s="4" t="s">
        <v>144</v>
      </c>
    </row>
    <row r="461" spans="1:11" ht="12.9" customHeight="1">
      <c r="A461" s="5" t="str">
        <f>HYPERLINK("https://www.fabsurplus.com/sdi_catalog/salesItemDetails.do?id=103580")</f>
        <v>https://www.fabsurplus.com/sdi_catalog/salesItemDetails.do?id=103580</v>
      </c>
      <c r="B461" s="5" t="s">
        <v>1383</v>
      </c>
      <c r="C461" s="5" t="s">
        <v>1322</v>
      </c>
      <c r="D461" s="5" t="s">
        <v>1348</v>
      </c>
      <c r="E461" s="5" t="s">
        <v>1368</v>
      </c>
      <c r="F461" s="5" t="s">
        <v>23</v>
      </c>
      <c r="G461" s="5" t="s">
        <v>16</v>
      </c>
      <c r="H461" s="5"/>
      <c r="I461" s="5"/>
      <c r="J461" s="5" t="s">
        <v>18</v>
      </c>
      <c r="K461" s="7" t="s">
        <v>144</v>
      </c>
    </row>
    <row r="462" spans="1:11" ht="12.9" customHeight="1">
      <c r="A462" s="5" t="str">
        <f>HYPERLINK("https://www.fabsurplus.com/sdi_catalog/salesItemDetails.do?id=103579")</f>
        <v>https://www.fabsurplus.com/sdi_catalog/salesItemDetails.do?id=103579</v>
      </c>
      <c r="B462" s="5" t="s">
        <v>1384</v>
      </c>
      <c r="C462" s="5" t="s">
        <v>1322</v>
      </c>
      <c r="D462" s="5" t="s">
        <v>1348</v>
      </c>
      <c r="E462" s="5" t="s">
        <v>1368</v>
      </c>
      <c r="F462" s="5" t="s">
        <v>23</v>
      </c>
      <c r="G462" s="5" t="s">
        <v>16</v>
      </c>
      <c r="H462" s="5"/>
      <c r="I462" s="5"/>
      <c r="J462" s="5" t="s">
        <v>18</v>
      </c>
      <c r="K462" s="7" t="s">
        <v>144</v>
      </c>
    </row>
    <row r="463" spans="1:11" ht="12.9" customHeight="1">
      <c r="A463" s="2" t="str">
        <f>HYPERLINK("https://www.fabsurplus.com/sdi_catalog/salesItemDetails.do?id=103578")</f>
        <v>https://www.fabsurplus.com/sdi_catalog/salesItemDetails.do?id=103578</v>
      </c>
      <c r="B463" s="2" t="s">
        <v>1385</v>
      </c>
      <c r="C463" s="2" t="s">
        <v>1322</v>
      </c>
      <c r="D463" s="2" t="s">
        <v>1348</v>
      </c>
      <c r="E463" s="2" t="s">
        <v>1368</v>
      </c>
      <c r="F463" s="2" t="s">
        <v>23</v>
      </c>
      <c r="G463" s="2" t="s">
        <v>16</v>
      </c>
      <c r="H463" s="2"/>
      <c r="I463" s="2"/>
      <c r="J463" s="2" t="s">
        <v>18</v>
      </c>
      <c r="K463" s="4" t="s">
        <v>144</v>
      </c>
    </row>
    <row r="464" spans="1:11" ht="12.9" customHeight="1">
      <c r="A464" s="5" t="str">
        <f>HYPERLINK("https://www.fabsurplus.com/sdi_catalog/salesItemDetails.do?id=103577")</f>
        <v>https://www.fabsurplus.com/sdi_catalog/salesItemDetails.do?id=103577</v>
      </c>
      <c r="B464" s="5" t="s">
        <v>1386</v>
      </c>
      <c r="C464" s="5" t="s">
        <v>1322</v>
      </c>
      <c r="D464" s="5" t="s">
        <v>1348</v>
      </c>
      <c r="E464" s="5" t="s">
        <v>1368</v>
      </c>
      <c r="F464" s="5" t="s">
        <v>23</v>
      </c>
      <c r="G464" s="5" t="s">
        <v>16</v>
      </c>
      <c r="H464" s="5"/>
      <c r="I464" s="5"/>
      <c r="J464" s="5" t="s">
        <v>18</v>
      </c>
      <c r="K464" s="7" t="s">
        <v>144</v>
      </c>
    </row>
    <row r="465" spans="1:11" ht="12.9" customHeight="1">
      <c r="A465" s="2" t="str">
        <f>HYPERLINK("https://www.fabsurplus.com/sdi_catalog/salesItemDetails.do?id=103576")</f>
        <v>https://www.fabsurplus.com/sdi_catalog/salesItemDetails.do?id=103576</v>
      </c>
      <c r="B465" s="2" t="s">
        <v>1387</v>
      </c>
      <c r="C465" s="2" t="s">
        <v>1322</v>
      </c>
      <c r="D465" s="2" t="s">
        <v>1348</v>
      </c>
      <c r="E465" s="2" t="s">
        <v>1368</v>
      </c>
      <c r="F465" s="2" t="s">
        <v>23</v>
      </c>
      <c r="G465" s="2" t="s">
        <v>16</v>
      </c>
      <c r="H465" s="2"/>
      <c r="I465" s="2"/>
      <c r="J465" s="2" t="s">
        <v>18</v>
      </c>
      <c r="K465" s="4" t="s">
        <v>144</v>
      </c>
    </row>
    <row r="466" spans="1:11" ht="12.9" customHeight="1">
      <c r="A466" s="2" t="str">
        <f>HYPERLINK("https://www.fabsurplus.com/sdi_catalog/salesItemDetails.do?id=103575")</f>
        <v>https://www.fabsurplus.com/sdi_catalog/salesItemDetails.do?id=103575</v>
      </c>
      <c r="B466" s="2" t="s">
        <v>1388</v>
      </c>
      <c r="C466" s="2" t="s">
        <v>1322</v>
      </c>
      <c r="D466" s="2" t="s">
        <v>1348</v>
      </c>
      <c r="E466" s="2" t="s">
        <v>1368</v>
      </c>
      <c r="F466" s="2" t="s">
        <v>23</v>
      </c>
      <c r="G466" s="2" t="s">
        <v>16</v>
      </c>
      <c r="H466" s="2"/>
      <c r="I466" s="2"/>
      <c r="J466" s="2" t="s">
        <v>18</v>
      </c>
      <c r="K466" s="4" t="s">
        <v>144</v>
      </c>
    </row>
    <row r="467" spans="1:11" ht="12.9" customHeight="1">
      <c r="A467" s="2" t="str">
        <f>HYPERLINK("https://www.fabsurplus.com/sdi_catalog/salesItemDetails.do?id=103574")</f>
        <v>https://www.fabsurplus.com/sdi_catalog/salesItemDetails.do?id=103574</v>
      </c>
      <c r="B467" s="2" t="s">
        <v>1389</v>
      </c>
      <c r="C467" s="2" t="s">
        <v>1322</v>
      </c>
      <c r="D467" s="2" t="s">
        <v>1348</v>
      </c>
      <c r="E467" s="2" t="s">
        <v>1368</v>
      </c>
      <c r="F467" s="2" t="s">
        <v>23</v>
      </c>
      <c r="G467" s="2" t="s">
        <v>16</v>
      </c>
      <c r="H467" s="2"/>
      <c r="I467" s="2"/>
      <c r="J467" s="2" t="s">
        <v>18</v>
      </c>
      <c r="K467" s="4" t="s">
        <v>144</v>
      </c>
    </row>
    <row r="468" spans="1:11" ht="12.9" customHeight="1">
      <c r="A468" s="5" t="str">
        <f>HYPERLINK("https://www.fabsurplus.com/sdi_catalog/salesItemDetails.do?id=103573")</f>
        <v>https://www.fabsurplus.com/sdi_catalog/salesItemDetails.do?id=103573</v>
      </c>
      <c r="B468" s="5" t="s">
        <v>1390</v>
      </c>
      <c r="C468" s="5" t="s">
        <v>1322</v>
      </c>
      <c r="D468" s="5" t="s">
        <v>1348</v>
      </c>
      <c r="E468" s="5" t="s">
        <v>1368</v>
      </c>
      <c r="F468" s="5" t="s">
        <v>23</v>
      </c>
      <c r="G468" s="5" t="s">
        <v>16</v>
      </c>
      <c r="H468" s="5"/>
      <c r="I468" s="5"/>
      <c r="J468" s="5" t="s">
        <v>18</v>
      </c>
      <c r="K468" s="7" t="s">
        <v>144</v>
      </c>
    </row>
    <row r="469" spans="1:11" ht="12.9" customHeight="1">
      <c r="A469" s="2" t="str">
        <f>HYPERLINK("https://www.fabsurplus.com/sdi_catalog/salesItemDetails.do?id=103129")</f>
        <v>https://www.fabsurplus.com/sdi_catalog/salesItemDetails.do?id=103129</v>
      </c>
      <c r="B469" s="2" t="s">
        <v>1391</v>
      </c>
      <c r="C469" s="2" t="s">
        <v>1322</v>
      </c>
      <c r="D469" s="2" t="s">
        <v>1348</v>
      </c>
      <c r="E469" s="2" t="s">
        <v>1392</v>
      </c>
      <c r="F469" s="2" t="s">
        <v>23</v>
      </c>
      <c r="G469" s="2" t="s">
        <v>360</v>
      </c>
      <c r="H469" s="2"/>
      <c r="I469" s="3">
        <v>42522</v>
      </c>
      <c r="J469" s="2" t="s">
        <v>18</v>
      </c>
      <c r="K469" s="2"/>
    </row>
    <row r="470" spans="1:11" ht="12.9" customHeight="1">
      <c r="A470" s="2" t="str">
        <f>HYPERLINK("https://www.fabsurplus.com/sdi_catalog/salesItemDetails.do?id=103147")</f>
        <v>https://www.fabsurplus.com/sdi_catalog/salesItemDetails.do?id=103147</v>
      </c>
      <c r="B470" s="2" t="s">
        <v>1393</v>
      </c>
      <c r="C470" s="2" t="s">
        <v>1322</v>
      </c>
      <c r="D470" s="2" t="s">
        <v>1394</v>
      </c>
      <c r="E470" s="2" t="s">
        <v>1395</v>
      </c>
      <c r="F470" s="2" t="s">
        <v>23</v>
      </c>
      <c r="G470" s="2" t="s">
        <v>37</v>
      </c>
      <c r="H470" s="2"/>
      <c r="I470" s="3">
        <v>35582</v>
      </c>
      <c r="J470" s="2" t="s">
        <v>18</v>
      </c>
      <c r="K470" s="2"/>
    </row>
    <row r="471" spans="1:11" ht="12.9" customHeight="1">
      <c r="A471" s="2" t="str">
        <f>HYPERLINK("https://www.fabsurplus.com/sdi_catalog/salesItemDetails.do?id=103612")</f>
        <v>https://www.fabsurplus.com/sdi_catalog/salesItemDetails.do?id=103612</v>
      </c>
      <c r="B471" s="2" t="s">
        <v>1396</v>
      </c>
      <c r="C471" s="2" t="s">
        <v>1322</v>
      </c>
      <c r="D471" s="2" t="s">
        <v>1397</v>
      </c>
      <c r="E471" s="2" t="s">
        <v>1349</v>
      </c>
      <c r="F471" s="2" t="s">
        <v>23</v>
      </c>
      <c r="G471" s="2" t="s">
        <v>16</v>
      </c>
      <c r="H471" s="2"/>
      <c r="I471" s="3">
        <v>40695</v>
      </c>
      <c r="J471" s="2" t="s">
        <v>18</v>
      </c>
      <c r="K471" s="4" t="s">
        <v>144</v>
      </c>
    </row>
    <row r="472" spans="1:11" ht="12.9" customHeight="1">
      <c r="A472" s="5" t="str">
        <f>HYPERLINK("https://www.fabsurplus.com/sdi_catalog/salesItemDetails.do?id=103611")</f>
        <v>https://www.fabsurplus.com/sdi_catalog/salesItemDetails.do?id=103611</v>
      </c>
      <c r="B472" s="5" t="s">
        <v>1398</v>
      </c>
      <c r="C472" s="5" t="s">
        <v>1322</v>
      </c>
      <c r="D472" s="5" t="s">
        <v>1397</v>
      </c>
      <c r="E472" s="5" t="s">
        <v>1349</v>
      </c>
      <c r="F472" s="5" t="s">
        <v>23</v>
      </c>
      <c r="G472" s="5" t="s">
        <v>16</v>
      </c>
      <c r="H472" s="5"/>
      <c r="I472" s="6"/>
      <c r="J472" s="5" t="s">
        <v>18</v>
      </c>
      <c r="K472" s="7" t="s">
        <v>144</v>
      </c>
    </row>
    <row r="473" spans="1:11" ht="12.9" customHeight="1">
      <c r="A473" s="2" t="str">
        <f>HYPERLINK("https://www.fabsurplus.com/sdi_catalog/salesItemDetails.do?id=103608")</f>
        <v>https://www.fabsurplus.com/sdi_catalog/salesItemDetails.do?id=103608</v>
      </c>
      <c r="B473" s="2" t="s">
        <v>1399</v>
      </c>
      <c r="C473" s="2" t="s">
        <v>1322</v>
      </c>
      <c r="D473" s="2" t="s">
        <v>1397</v>
      </c>
      <c r="E473" s="2" t="s">
        <v>1400</v>
      </c>
      <c r="F473" s="2" t="s">
        <v>23</v>
      </c>
      <c r="G473" s="2" t="s">
        <v>16</v>
      </c>
      <c r="H473" s="2"/>
      <c r="I473" s="3">
        <v>40330</v>
      </c>
      <c r="J473" s="2" t="s">
        <v>18</v>
      </c>
      <c r="K473" s="4" t="s">
        <v>144</v>
      </c>
    </row>
    <row r="474" spans="1:11" ht="12.9" customHeight="1">
      <c r="A474" s="5" t="str">
        <f>HYPERLINK("https://www.fabsurplus.com/sdi_catalog/salesItemDetails.do?id=103609")</f>
        <v>https://www.fabsurplus.com/sdi_catalog/salesItemDetails.do?id=103609</v>
      </c>
      <c r="B474" s="5" t="s">
        <v>1401</v>
      </c>
      <c r="C474" s="5" t="s">
        <v>1322</v>
      </c>
      <c r="D474" s="5" t="s">
        <v>1397</v>
      </c>
      <c r="E474" s="5" t="s">
        <v>1402</v>
      </c>
      <c r="F474" s="5" t="s">
        <v>23</v>
      </c>
      <c r="G474" s="5" t="s">
        <v>16</v>
      </c>
      <c r="H474" s="5"/>
      <c r="I474" s="6">
        <v>40330</v>
      </c>
      <c r="J474" s="5" t="s">
        <v>18</v>
      </c>
      <c r="K474" s="7" t="s">
        <v>144</v>
      </c>
    </row>
    <row r="475" spans="1:11" ht="12.9" customHeight="1">
      <c r="A475" s="2" t="str">
        <f>HYPERLINK("https://www.fabsurplus.com/sdi_catalog/salesItemDetails.do?id=103610")</f>
        <v>https://www.fabsurplus.com/sdi_catalog/salesItemDetails.do?id=103610</v>
      </c>
      <c r="B475" s="2" t="s">
        <v>1403</v>
      </c>
      <c r="C475" s="2" t="s">
        <v>1322</v>
      </c>
      <c r="D475" s="2" t="s">
        <v>1397</v>
      </c>
      <c r="E475" s="2" t="s">
        <v>1368</v>
      </c>
      <c r="F475" s="2" t="s">
        <v>23</v>
      </c>
      <c r="G475" s="2" t="s">
        <v>16</v>
      </c>
      <c r="H475" s="2"/>
      <c r="I475" s="3">
        <v>40330</v>
      </c>
      <c r="J475" s="2" t="s">
        <v>18</v>
      </c>
      <c r="K475" s="4" t="s">
        <v>144</v>
      </c>
    </row>
    <row r="476" spans="1:11" ht="12.9" customHeight="1">
      <c r="A476" s="2" t="str">
        <f>HYPERLINK("https://www.fabsurplus.com/sdi_catalog/salesItemDetails.do?id=103613")</f>
        <v>https://www.fabsurplus.com/sdi_catalog/salesItemDetails.do?id=103613</v>
      </c>
      <c r="B476" s="2" t="s">
        <v>1404</v>
      </c>
      <c r="C476" s="2" t="s">
        <v>1322</v>
      </c>
      <c r="D476" s="2" t="s">
        <v>1405</v>
      </c>
      <c r="E476" s="2" t="s">
        <v>1406</v>
      </c>
      <c r="F476" s="2" t="s">
        <v>23</v>
      </c>
      <c r="G476" s="2" t="s">
        <v>16</v>
      </c>
      <c r="H476" s="2"/>
      <c r="I476" s="2"/>
      <c r="J476" s="2" t="s">
        <v>18</v>
      </c>
      <c r="K476" s="4" t="s">
        <v>144</v>
      </c>
    </row>
    <row r="477" spans="1:11" ht="12.9" customHeight="1">
      <c r="A477" s="2" t="str">
        <f>HYPERLINK("https://www.fabsurplus.com/sdi_catalog/salesItemDetails.do?id=103621")</f>
        <v>https://www.fabsurplus.com/sdi_catalog/salesItemDetails.do?id=103621</v>
      </c>
      <c r="B477" s="2" t="s">
        <v>1407</v>
      </c>
      <c r="C477" s="2" t="s">
        <v>1322</v>
      </c>
      <c r="D477" s="2" t="s">
        <v>1408</v>
      </c>
      <c r="E477" s="2" t="s">
        <v>1349</v>
      </c>
      <c r="F477" s="2" t="s">
        <v>23</v>
      </c>
      <c r="G477" s="2" t="s">
        <v>16</v>
      </c>
      <c r="H477" s="2"/>
      <c r="I477" s="3">
        <v>38504</v>
      </c>
      <c r="J477" s="2" t="s">
        <v>18</v>
      </c>
      <c r="K477" s="4" t="s">
        <v>144</v>
      </c>
    </row>
    <row r="478" spans="1:11" ht="12.9" customHeight="1">
      <c r="A478" s="2" t="str">
        <f>HYPERLINK("https://www.fabsurplus.com/sdi_catalog/salesItemDetails.do?id=103620")</f>
        <v>https://www.fabsurplus.com/sdi_catalog/salesItemDetails.do?id=103620</v>
      </c>
      <c r="B478" s="2" t="s">
        <v>1409</v>
      </c>
      <c r="C478" s="2" t="s">
        <v>1322</v>
      </c>
      <c r="D478" s="2" t="s">
        <v>1408</v>
      </c>
      <c r="E478" s="2" t="s">
        <v>1349</v>
      </c>
      <c r="F478" s="2" t="s">
        <v>23</v>
      </c>
      <c r="G478" s="2" t="s">
        <v>16</v>
      </c>
      <c r="H478" s="2"/>
      <c r="I478" s="2">
        <v>38504</v>
      </c>
      <c r="J478" s="2" t="s">
        <v>18</v>
      </c>
      <c r="K478" s="4" t="s">
        <v>144</v>
      </c>
    </row>
    <row r="479" spans="1:11" ht="12.9" customHeight="1">
      <c r="A479" s="5" t="str">
        <f>HYPERLINK("https://www.fabsurplus.com/sdi_catalog/salesItemDetails.do?id=103619")</f>
        <v>https://www.fabsurplus.com/sdi_catalog/salesItemDetails.do?id=103619</v>
      </c>
      <c r="B479" s="5" t="s">
        <v>1410</v>
      </c>
      <c r="C479" s="5" t="s">
        <v>1322</v>
      </c>
      <c r="D479" s="5" t="s">
        <v>1408</v>
      </c>
      <c r="E479" s="5" t="s">
        <v>1349</v>
      </c>
      <c r="F479" s="5" t="s">
        <v>23</v>
      </c>
      <c r="G479" s="5" t="s">
        <v>16</v>
      </c>
      <c r="H479" s="5"/>
      <c r="I479" s="6">
        <v>38504</v>
      </c>
      <c r="J479" s="5" t="s">
        <v>18</v>
      </c>
      <c r="K479" s="7" t="s">
        <v>144</v>
      </c>
    </row>
    <row r="480" spans="1:11" ht="12.9" customHeight="1">
      <c r="A480" s="2" t="str">
        <f>HYPERLINK("https://www.fabsurplus.com/sdi_catalog/salesItemDetails.do?id=103618")</f>
        <v>https://www.fabsurplus.com/sdi_catalog/salesItemDetails.do?id=103618</v>
      </c>
      <c r="B480" s="2" t="s">
        <v>1411</v>
      </c>
      <c r="C480" s="2" t="s">
        <v>1322</v>
      </c>
      <c r="D480" s="2" t="s">
        <v>1408</v>
      </c>
      <c r="E480" s="2" t="s">
        <v>1349</v>
      </c>
      <c r="F480" s="2" t="s">
        <v>23</v>
      </c>
      <c r="G480" s="2" t="s">
        <v>16</v>
      </c>
      <c r="H480" s="2"/>
      <c r="I480" s="3"/>
      <c r="J480" s="2" t="s">
        <v>18</v>
      </c>
      <c r="K480" s="4" t="s">
        <v>144</v>
      </c>
    </row>
    <row r="481" spans="1:11" ht="12.9" customHeight="1">
      <c r="A481" s="5" t="str">
        <f>HYPERLINK("https://www.fabsurplus.com/sdi_catalog/salesItemDetails.do?id=103617")</f>
        <v>https://www.fabsurplus.com/sdi_catalog/salesItemDetails.do?id=103617</v>
      </c>
      <c r="B481" s="5" t="s">
        <v>1412</v>
      </c>
      <c r="C481" s="5" t="s">
        <v>1322</v>
      </c>
      <c r="D481" s="5" t="s">
        <v>1408</v>
      </c>
      <c r="E481" s="5" t="s">
        <v>1349</v>
      </c>
      <c r="F481" s="5" t="s">
        <v>23</v>
      </c>
      <c r="G481" s="5" t="s">
        <v>16</v>
      </c>
      <c r="H481" s="5"/>
      <c r="I481" s="5"/>
      <c r="J481" s="5" t="s">
        <v>18</v>
      </c>
      <c r="K481" s="7" t="s">
        <v>144</v>
      </c>
    </row>
    <row r="482" spans="1:11" ht="12.9" customHeight="1">
      <c r="A482" s="5" t="str">
        <f>HYPERLINK("https://www.fabsurplus.com/sdi_catalog/salesItemDetails.do?id=103616")</f>
        <v>https://www.fabsurplus.com/sdi_catalog/salesItemDetails.do?id=103616</v>
      </c>
      <c r="B482" s="5" t="s">
        <v>1413</v>
      </c>
      <c r="C482" s="5" t="s">
        <v>1322</v>
      </c>
      <c r="D482" s="5" t="s">
        <v>1408</v>
      </c>
      <c r="E482" s="5" t="s">
        <v>1349</v>
      </c>
      <c r="F482" s="5" t="s">
        <v>23</v>
      </c>
      <c r="G482" s="5" t="s">
        <v>16</v>
      </c>
      <c r="H482" s="5"/>
      <c r="I482" s="5"/>
      <c r="J482" s="5" t="s">
        <v>18</v>
      </c>
      <c r="K482" s="7" t="s">
        <v>144</v>
      </c>
    </row>
    <row r="483" spans="1:11" ht="12.9" customHeight="1">
      <c r="A483" s="2" t="str">
        <f>HYPERLINK("https://www.fabsurplus.com/sdi_catalog/salesItemDetails.do?id=103615")</f>
        <v>https://www.fabsurplus.com/sdi_catalog/salesItemDetails.do?id=103615</v>
      </c>
      <c r="B483" s="2" t="s">
        <v>1414</v>
      </c>
      <c r="C483" s="2" t="s">
        <v>1322</v>
      </c>
      <c r="D483" s="2" t="s">
        <v>1408</v>
      </c>
      <c r="E483" s="2" t="s">
        <v>1349</v>
      </c>
      <c r="F483" s="2" t="s">
        <v>23</v>
      </c>
      <c r="G483" s="2" t="s">
        <v>16</v>
      </c>
      <c r="H483" s="2"/>
      <c r="I483" s="2"/>
      <c r="J483" s="2" t="s">
        <v>18</v>
      </c>
      <c r="K483" s="4" t="s">
        <v>144</v>
      </c>
    </row>
    <row r="484" spans="1:11" ht="12.9" customHeight="1">
      <c r="A484" s="5" t="str">
        <f>HYPERLINK("https://www.fabsurplus.com/sdi_catalog/salesItemDetails.do?id=103614")</f>
        <v>https://www.fabsurplus.com/sdi_catalog/salesItemDetails.do?id=103614</v>
      </c>
      <c r="B484" s="5" t="s">
        <v>1415</v>
      </c>
      <c r="C484" s="5" t="s">
        <v>1322</v>
      </c>
      <c r="D484" s="5" t="s">
        <v>1408</v>
      </c>
      <c r="E484" s="5" t="s">
        <v>1349</v>
      </c>
      <c r="F484" s="5" t="s">
        <v>23</v>
      </c>
      <c r="G484" s="5" t="s">
        <v>16</v>
      </c>
      <c r="H484" s="5"/>
      <c r="I484" s="6">
        <v>41791</v>
      </c>
      <c r="J484" s="5" t="s">
        <v>18</v>
      </c>
      <c r="K484" s="7" t="s">
        <v>144</v>
      </c>
    </row>
    <row r="485" spans="1:11" ht="12.9" customHeight="1">
      <c r="A485" s="5" t="str">
        <f>HYPERLINK("https://www.fabsurplus.com/sdi_catalog/salesItemDetails.do?id=103634")</f>
        <v>https://www.fabsurplus.com/sdi_catalog/salesItemDetails.do?id=103634</v>
      </c>
      <c r="B485" s="5" t="s">
        <v>1416</v>
      </c>
      <c r="C485" s="5" t="s">
        <v>1322</v>
      </c>
      <c r="D485" s="5" t="s">
        <v>1417</v>
      </c>
      <c r="E485" s="5" t="s">
        <v>1418</v>
      </c>
      <c r="F485" s="5" t="s">
        <v>23</v>
      </c>
      <c r="G485" s="5" t="s">
        <v>16</v>
      </c>
      <c r="H485" s="5"/>
      <c r="I485" s="6"/>
      <c r="J485" s="5" t="s">
        <v>18</v>
      </c>
      <c r="K485" s="7" t="s">
        <v>144</v>
      </c>
    </row>
    <row r="486" spans="1:11" ht="12.9" customHeight="1">
      <c r="A486" s="2" t="str">
        <f>HYPERLINK("https://www.fabsurplus.com/sdi_catalog/salesItemDetails.do?id=103633")</f>
        <v>https://www.fabsurplus.com/sdi_catalog/salesItemDetails.do?id=103633</v>
      </c>
      <c r="B486" s="2" t="s">
        <v>1419</v>
      </c>
      <c r="C486" s="2" t="s">
        <v>1322</v>
      </c>
      <c r="D486" s="2" t="s">
        <v>1417</v>
      </c>
      <c r="E486" s="2" t="s">
        <v>1418</v>
      </c>
      <c r="F486" s="2" t="s">
        <v>23</v>
      </c>
      <c r="G486" s="2" t="s">
        <v>16</v>
      </c>
      <c r="H486" s="2"/>
      <c r="I486" s="3"/>
      <c r="J486" s="2" t="s">
        <v>18</v>
      </c>
      <c r="K486" s="4" t="s">
        <v>144</v>
      </c>
    </row>
    <row r="487" spans="1:11" ht="12.9" customHeight="1">
      <c r="A487" s="2" t="str">
        <f>HYPERLINK("https://www.fabsurplus.com/sdi_catalog/salesItemDetails.do?id=103632")</f>
        <v>https://www.fabsurplus.com/sdi_catalog/salesItemDetails.do?id=103632</v>
      </c>
      <c r="B487" s="2" t="s">
        <v>1420</v>
      </c>
      <c r="C487" s="2" t="s">
        <v>1322</v>
      </c>
      <c r="D487" s="2" t="s">
        <v>1417</v>
      </c>
      <c r="E487" s="2" t="s">
        <v>1418</v>
      </c>
      <c r="F487" s="2" t="s">
        <v>23</v>
      </c>
      <c r="G487" s="2" t="s">
        <v>16</v>
      </c>
      <c r="H487" s="2"/>
      <c r="I487" s="3">
        <v>39234</v>
      </c>
      <c r="J487" s="2" t="s">
        <v>18</v>
      </c>
      <c r="K487" s="4" t="s">
        <v>144</v>
      </c>
    </row>
    <row r="488" spans="1:11" ht="12.9" customHeight="1">
      <c r="A488" s="5" t="str">
        <f>HYPERLINK("https://www.fabsurplus.com/sdi_catalog/salesItemDetails.do?id=103631")</f>
        <v>https://www.fabsurplus.com/sdi_catalog/salesItemDetails.do?id=103631</v>
      </c>
      <c r="B488" s="5" t="s">
        <v>1421</v>
      </c>
      <c r="C488" s="5" t="s">
        <v>1322</v>
      </c>
      <c r="D488" s="5" t="s">
        <v>1417</v>
      </c>
      <c r="E488" s="5" t="s">
        <v>1418</v>
      </c>
      <c r="F488" s="5" t="s">
        <v>23</v>
      </c>
      <c r="G488" s="5" t="s">
        <v>16</v>
      </c>
      <c r="H488" s="5"/>
      <c r="I488" s="6">
        <v>38504</v>
      </c>
      <c r="J488" s="5" t="s">
        <v>18</v>
      </c>
      <c r="K488" s="7" t="s">
        <v>144</v>
      </c>
    </row>
    <row r="489" spans="1:11" ht="12.9" customHeight="1">
      <c r="A489" s="2" t="str">
        <f>HYPERLINK("https://www.fabsurplus.com/sdi_catalog/salesItemDetails.do?id=103630")</f>
        <v>https://www.fabsurplus.com/sdi_catalog/salesItemDetails.do?id=103630</v>
      </c>
      <c r="B489" s="2" t="s">
        <v>1422</v>
      </c>
      <c r="C489" s="2" t="s">
        <v>1322</v>
      </c>
      <c r="D489" s="2" t="s">
        <v>1417</v>
      </c>
      <c r="E489" s="2" t="s">
        <v>1418</v>
      </c>
      <c r="F489" s="2" t="s">
        <v>23</v>
      </c>
      <c r="G489" s="2" t="s">
        <v>16</v>
      </c>
      <c r="H489" s="2"/>
      <c r="I489" s="3"/>
      <c r="J489" s="2" t="s">
        <v>18</v>
      </c>
      <c r="K489" s="4" t="s">
        <v>144</v>
      </c>
    </row>
    <row r="490" spans="1:11" ht="12.9" customHeight="1">
      <c r="A490" s="5" t="str">
        <f>HYPERLINK("https://www.fabsurplus.com/sdi_catalog/salesItemDetails.do?id=103629")</f>
        <v>https://www.fabsurplus.com/sdi_catalog/salesItemDetails.do?id=103629</v>
      </c>
      <c r="B490" s="5" t="s">
        <v>1423</v>
      </c>
      <c r="C490" s="5" t="s">
        <v>1322</v>
      </c>
      <c r="D490" s="5" t="s">
        <v>1417</v>
      </c>
      <c r="E490" s="5" t="s">
        <v>1418</v>
      </c>
      <c r="F490" s="5" t="s">
        <v>23</v>
      </c>
      <c r="G490" s="5" t="s">
        <v>16</v>
      </c>
      <c r="H490" s="5"/>
      <c r="I490" s="6">
        <v>39234</v>
      </c>
      <c r="J490" s="5" t="s">
        <v>18</v>
      </c>
      <c r="K490" s="7" t="s">
        <v>144</v>
      </c>
    </row>
    <row r="491" spans="1:11" ht="12.9" customHeight="1">
      <c r="A491" s="2" t="str">
        <f>HYPERLINK("https://www.fabsurplus.com/sdi_catalog/salesItemDetails.do?id=103628")</f>
        <v>https://www.fabsurplus.com/sdi_catalog/salesItemDetails.do?id=103628</v>
      </c>
      <c r="B491" s="2" t="s">
        <v>1424</v>
      </c>
      <c r="C491" s="2" t="s">
        <v>1322</v>
      </c>
      <c r="D491" s="2" t="s">
        <v>1417</v>
      </c>
      <c r="E491" s="2" t="s">
        <v>1418</v>
      </c>
      <c r="F491" s="2" t="s">
        <v>23</v>
      </c>
      <c r="G491" s="2" t="s">
        <v>16</v>
      </c>
      <c r="H491" s="2"/>
      <c r="I491" s="3">
        <v>38504</v>
      </c>
      <c r="J491" s="2" t="s">
        <v>18</v>
      </c>
      <c r="K491" s="4" t="s">
        <v>144</v>
      </c>
    </row>
    <row r="492" spans="1:11" ht="12.9" customHeight="1">
      <c r="A492" s="5" t="str">
        <f>HYPERLINK("https://www.fabsurplus.com/sdi_catalog/salesItemDetails.do?id=103627")</f>
        <v>https://www.fabsurplus.com/sdi_catalog/salesItemDetails.do?id=103627</v>
      </c>
      <c r="B492" s="5" t="s">
        <v>1425</v>
      </c>
      <c r="C492" s="5" t="s">
        <v>1322</v>
      </c>
      <c r="D492" s="5" t="s">
        <v>1417</v>
      </c>
      <c r="E492" s="5" t="s">
        <v>1418</v>
      </c>
      <c r="F492" s="5" t="s">
        <v>23</v>
      </c>
      <c r="G492" s="5" t="s">
        <v>16</v>
      </c>
      <c r="H492" s="5"/>
      <c r="I492" s="6"/>
      <c r="J492" s="5" t="s">
        <v>18</v>
      </c>
      <c r="K492" s="7" t="s">
        <v>144</v>
      </c>
    </row>
    <row r="493" spans="1:11" ht="12.9" customHeight="1">
      <c r="A493" s="2" t="str">
        <f>HYPERLINK("https://www.fabsurplus.com/sdi_catalog/salesItemDetails.do?id=103626")</f>
        <v>https://www.fabsurplus.com/sdi_catalog/salesItemDetails.do?id=103626</v>
      </c>
      <c r="B493" s="2" t="s">
        <v>1426</v>
      </c>
      <c r="C493" s="2" t="s">
        <v>1322</v>
      </c>
      <c r="D493" s="2" t="s">
        <v>1417</v>
      </c>
      <c r="E493" s="2" t="s">
        <v>1418</v>
      </c>
      <c r="F493" s="2" t="s">
        <v>23</v>
      </c>
      <c r="G493" s="2" t="s">
        <v>16</v>
      </c>
      <c r="H493" s="2"/>
      <c r="I493" s="3"/>
      <c r="J493" s="2" t="s">
        <v>18</v>
      </c>
      <c r="K493" s="4" t="s">
        <v>144</v>
      </c>
    </row>
    <row r="494" spans="1:11" ht="12.9" customHeight="1">
      <c r="A494" s="5" t="str">
        <f>HYPERLINK("https://www.fabsurplus.com/sdi_catalog/salesItemDetails.do?id=103625")</f>
        <v>https://www.fabsurplus.com/sdi_catalog/salesItemDetails.do?id=103625</v>
      </c>
      <c r="B494" s="5" t="s">
        <v>1427</v>
      </c>
      <c r="C494" s="5" t="s">
        <v>1322</v>
      </c>
      <c r="D494" s="5" t="s">
        <v>1417</v>
      </c>
      <c r="E494" s="5" t="s">
        <v>1418</v>
      </c>
      <c r="F494" s="5" t="s">
        <v>23</v>
      </c>
      <c r="G494" s="5" t="s">
        <v>16</v>
      </c>
      <c r="H494" s="5"/>
      <c r="I494" s="6"/>
      <c r="J494" s="5" t="s">
        <v>18</v>
      </c>
      <c r="K494" s="7" t="s">
        <v>144</v>
      </c>
    </row>
    <row r="495" spans="1:11" ht="12.9" customHeight="1">
      <c r="A495" s="2" t="str">
        <f>HYPERLINK("https://www.fabsurplus.com/sdi_catalog/salesItemDetails.do?id=103623")</f>
        <v>https://www.fabsurplus.com/sdi_catalog/salesItemDetails.do?id=103623</v>
      </c>
      <c r="B495" s="2" t="s">
        <v>1428</v>
      </c>
      <c r="C495" s="2" t="s">
        <v>1322</v>
      </c>
      <c r="D495" s="2" t="s">
        <v>1417</v>
      </c>
      <c r="E495" s="2" t="s">
        <v>1429</v>
      </c>
      <c r="F495" s="2" t="s">
        <v>23</v>
      </c>
      <c r="G495" s="2" t="s">
        <v>16</v>
      </c>
      <c r="H495" s="2"/>
      <c r="I495" s="2">
        <v>38869</v>
      </c>
      <c r="J495" s="2" t="s">
        <v>18</v>
      </c>
      <c r="K495" s="4" t="s">
        <v>144</v>
      </c>
    </row>
    <row r="496" spans="1:11" ht="12.9" customHeight="1">
      <c r="A496" s="2" t="str">
        <f>HYPERLINK("https://www.fabsurplus.com/sdi_catalog/salesItemDetails.do?id=103624")</f>
        <v>https://www.fabsurplus.com/sdi_catalog/salesItemDetails.do?id=103624</v>
      </c>
      <c r="B496" s="2" t="s">
        <v>1430</v>
      </c>
      <c r="C496" s="2" t="s">
        <v>1322</v>
      </c>
      <c r="D496" s="2" t="s">
        <v>1417</v>
      </c>
      <c r="E496" s="2" t="s">
        <v>1431</v>
      </c>
      <c r="F496" s="2" t="s">
        <v>23</v>
      </c>
      <c r="G496" s="2" t="s">
        <v>16</v>
      </c>
      <c r="H496" s="2"/>
      <c r="I496" s="3">
        <v>38139</v>
      </c>
      <c r="J496" s="2" t="s">
        <v>18</v>
      </c>
      <c r="K496" s="4" t="s">
        <v>144</v>
      </c>
    </row>
    <row r="497" spans="1:11" ht="12.9" customHeight="1">
      <c r="A497" s="2" t="str">
        <f>HYPERLINK("https://www.fabsurplus.com/sdi_catalog/salesItemDetails.do?id=103622")</f>
        <v>https://www.fabsurplus.com/sdi_catalog/salesItemDetails.do?id=103622</v>
      </c>
      <c r="B497" s="2" t="s">
        <v>1432</v>
      </c>
      <c r="C497" s="2" t="s">
        <v>1322</v>
      </c>
      <c r="D497" s="2" t="s">
        <v>1417</v>
      </c>
      <c r="E497" s="2" t="s">
        <v>1431</v>
      </c>
      <c r="F497" s="2" t="s">
        <v>23</v>
      </c>
      <c r="G497" s="2" t="s">
        <v>16</v>
      </c>
      <c r="H497" s="2"/>
      <c r="I497" s="3">
        <v>38869</v>
      </c>
      <c r="J497" s="2" t="s">
        <v>18</v>
      </c>
      <c r="K497" s="4" t="s">
        <v>144</v>
      </c>
    </row>
    <row r="498" spans="1:11" ht="12.9" customHeight="1">
      <c r="A498" s="5" t="str">
        <f>HYPERLINK("https://www.fabsurplus.com/sdi_catalog/salesItemDetails.do?id=103130")</f>
        <v>https://www.fabsurplus.com/sdi_catalog/salesItemDetails.do?id=103130</v>
      </c>
      <c r="B498" s="5" t="s">
        <v>1433</v>
      </c>
      <c r="C498" s="5" t="s">
        <v>1322</v>
      </c>
      <c r="D498" s="5" t="s">
        <v>1434</v>
      </c>
      <c r="E498" s="5" t="s">
        <v>873</v>
      </c>
      <c r="F498" s="5" t="s">
        <v>23</v>
      </c>
      <c r="G498" s="5" t="s">
        <v>360</v>
      </c>
      <c r="H498" s="5"/>
      <c r="I498" s="5">
        <v>37773</v>
      </c>
      <c r="J498" s="5" t="s">
        <v>18</v>
      </c>
      <c r="K498" s="7" t="s">
        <v>1435</v>
      </c>
    </row>
    <row r="499" spans="1:11" ht="12.9" customHeight="1">
      <c r="A499" s="2" t="str">
        <f>HYPERLINK("https://www.fabsurplus.com/sdi_catalog/salesItemDetails.do?id=103132")</f>
        <v>https://www.fabsurplus.com/sdi_catalog/salesItemDetails.do?id=103132</v>
      </c>
      <c r="B499" s="2" t="s">
        <v>1436</v>
      </c>
      <c r="C499" s="2" t="s">
        <v>1322</v>
      </c>
      <c r="D499" s="2" t="s">
        <v>1437</v>
      </c>
      <c r="E499" s="2" t="s">
        <v>873</v>
      </c>
      <c r="F499" s="2" t="s">
        <v>23</v>
      </c>
      <c r="G499" s="2" t="s">
        <v>360</v>
      </c>
      <c r="H499" s="2"/>
      <c r="I499" s="3"/>
      <c r="J499" s="2" t="s">
        <v>18</v>
      </c>
      <c r="K499" s="2" t="s">
        <v>1438</v>
      </c>
    </row>
    <row r="500" spans="1:11" ht="12.9" customHeight="1">
      <c r="A500" s="5" t="str">
        <f>HYPERLINK("https://www.fabsurplus.com/sdi_catalog/salesItemDetails.do?id=103131")</f>
        <v>https://www.fabsurplus.com/sdi_catalog/salesItemDetails.do?id=103131</v>
      </c>
      <c r="B500" s="5" t="s">
        <v>1439</v>
      </c>
      <c r="C500" s="5" t="s">
        <v>1322</v>
      </c>
      <c r="D500" s="5" t="s">
        <v>1437</v>
      </c>
      <c r="E500" s="5" t="s">
        <v>873</v>
      </c>
      <c r="F500" s="5" t="s">
        <v>23</v>
      </c>
      <c r="G500" s="5" t="s">
        <v>360</v>
      </c>
      <c r="H500" s="5"/>
      <c r="I500" s="6">
        <v>39234</v>
      </c>
      <c r="J500" s="5" t="s">
        <v>18</v>
      </c>
      <c r="K500" s="7" t="s">
        <v>1440</v>
      </c>
    </row>
    <row r="501" spans="1:11" ht="12.9" customHeight="1">
      <c r="A501" s="2" t="str">
        <f>HYPERLINK("https://www.fabsurplus.com/sdi_catalog/salesItemDetails.do?id=103133")</f>
        <v>https://www.fabsurplus.com/sdi_catalog/salesItemDetails.do?id=103133</v>
      </c>
      <c r="B501" s="2" t="s">
        <v>1441</v>
      </c>
      <c r="C501" s="2" t="s">
        <v>1322</v>
      </c>
      <c r="D501" s="2" t="s">
        <v>1442</v>
      </c>
      <c r="E501" s="2" t="s">
        <v>1443</v>
      </c>
      <c r="F501" s="2" t="s">
        <v>23</v>
      </c>
      <c r="G501" s="2" t="s">
        <v>360</v>
      </c>
      <c r="H501" s="2"/>
      <c r="I501" s="2"/>
      <c r="J501" s="2" t="s">
        <v>18</v>
      </c>
      <c r="K501" s="2" t="s">
        <v>1444</v>
      </c>
    </row>
    <row r="502" spans="1:11" ht="12.9" customHeight="1">
      <c r="A502" s="5" t="str">
        <f>HYPERLINK("https://www.fabsurplus.com/sdi_catalog/salesItemDetails.do?id=103134")</f>
        <v>https://www.fabsurplus.com/sdi_catalog/salesItemDetails.do?id=103134</v>
      </c>
      <c r="B502" s="5" t="s">
        <v>1445</v>
      </c>
      <c r="C502" s="5" t="s">
        <v>1322</v>
      </c>
      <c r="D502" s="5" t="s">
        <v>1446</v>
      </c>
      <c r="E502" s="5" t="s">
        <v>1447</v>
      </c>
      <c r="F502" s="5" t="s">
        <v>23</v>
      </c>
      <c r="G502" s="5" t="s">
        <v>360</v>
      </c>
      <c r="H502" s="5"/>
      <c r="I502" s="5"/>
      <c r="J502" s="5" t="s">
        <v>18</v>
      </c>
      <c r="K502" s="7" t="s">
        <v>1448</v>
      </c>
    </row>
    <row r="503" spans="1:11" ht="12.9" customHeight="1">
      <c r="A503" s="2" t="str">
        <f>HYPERLINK("https://www.fabsurplus.com/sdi_catalog/salesItemDetails.do?id=103135")</f>
        <v>https://www.fabsurplus.com/sdi_catalog/salesItemDetails.do?id=103135</v>
      </c>
      <c r="B503" s="2" t="s">
        <v>1449</v>
      </c>
      <c r="C503" s="2" t="s">
        <v>1322</v>
      </c>
      <c r="D503" s="2" t="s">
        <v>1450</v>
      </c>
      <c r="E503" s="2" t="s">
        <v>1443</v>
      </c>
      <c r="F503" s="2" t="s">
        <v>23</v>
      </c>
      <c r="G503" s="2" t="s">
        <v>360</v>
      </c>
      <c r="H503" s="2"/>
      <c r="I503" s="2">
        <v>41699</v>
      </c>
      <c r="J503" s="2" t="s">
        <v>18</v>
      </c>
      <c r="K503" s="4" t="s">
        <v>1451</v>
      </c>
    </row>
    <row r="504" spans="1:11" ht="12.9" customHeight="1">
      <c r="A504" s="2" t="str">
        <f>HYPERLINK("https://www.fabsurplus.com/sdi_catalog/salesItemDetails.do?id=103179")</f>
        <v>https://www.fabsurplus.com/sdi_catalog/salesItemDetails.do?id=103179</v>
      </c>
      <c r="B504" s="2" t="s">
        <v>1452</v>
      </c>
      <c r="C504" s="2" t="s">
        <v>1453</v>
      </c>
      <c r="D504" s="2" t="s">
        <v>1454</v>
      </c>
      <c r="E504" s="2" t="s">
        <v>396</v>
      </c>
      <c r="F504" s="2" t="s">
        <v>23</v>
      </c>
      <c r="G504" s="2"/>
      <c r="H504" s="2"/>
      <c r="I504" s="2"/>
      <c r="J504" s="2" t="s">
        <v>38</v>
      </c>
      <c r="K504" s="4" t="s">
        <v>1455</v>
      </c>
    </row>
    <row r="505" spans="1:11" ht="12.9" customHeight="1">
      <c r="A505" s="5" t="str">
        <f>HYPERLINK("https://www.fabsurplus.com/sdi_catalog/salesItemDetails.do?id=103722")</f>
        <v>https://www.fabsurplus.com/sdi_catalog/salesItemDetails.do?id=103722</v>
      </c>
      <c r="B505" s="5" t="s">
        <v>1456</v>
      </c>
      <c r="C505" s="5" t="s">
        <v>1457</v>
      </c>
      <c r="D505" s="5" t="s">
        <v>1458</v>
      </c>
      <c r="E505" s="5" t="s">
        <v>1459</v>
      </c>
      <c r="F505" s="5" t="s">
        <v>23</v>
      </c>
      <c r="G505" s="5" t="s">
        <v>76</v>
      </c>
      <c r="H505" s="5" t="s">
        <v>25</v>
      </c>
      <c r="I505" s="5">
        <v>40330</v>
      </c>
      <c r="J505" s="5" t="s">
        <v>18</v>
      </c>
      <c r="K505" s="7" t="s">
        <v>1460</v>
      </c>
    </row>
    <row r="506" spans="1:11" ht="12.9" customHeight="1">
      <c r="A506" s="5" t="str">
        <f>HYPERLINK("https://www.fabsurplus.com/sdi_catalog/salesItemDetails.do?id=103721")</f>
        <v>https://www.fabsurplus.com/sdi_catalog/salesItemDetails.do?id=103721</v>
      </c>
      <c r="B506" s="5" t="s">
        <v>1461</v>
      </c>
      <c r="C506" s="5" t="s">
        <v>1457</v>
      </c>
      <c r="D506" s="5" t="s">
        <v>1458</v>
      </c>
      <c r="E506" s="5" t="s">
        <v>1459</v>
      </c>
      <c r="F506" s="5" t="s">
        <v>23</v>
      </c>
      <c r="G506" s="5" t="s">
        <v>76</v>
      </c>
      <c r="H506" s="5" t="s">
        <v>25</v>
      </c>
      <c r="I506" s="6">
        <v>40695</v>
      </c>
      <c r="J506" s="5" t="s">
        <v>18</v>
      </c>
      <c r="K506" s="7" t="s">
        <v>1462</v>
      </c>
    </row>
    <row r="507" spans="1:11" ht="12.9" customHeight="1">
      <c r="A507" s="5" t="str">
        <f>HYPERLINK("https://www.fabsurplus.com/sdi_catalog/salesItemDetails.do?id=103720")</f>
        <v>https://www.fabsurplus.com/sdi_catalog/salesItemDetails.do?id=103720</v>
      </c>
      <c r="B507" s="5" t="s">
        <v>1463</v>
      </c>
      <c r="C507" s="5" t="s">
        <v>1457</v>
      </c>
      <c r="D507" s="5" t="s">
        <v>1458</v>
      </c>
      <c r="E507" s="5" t="s">
        <v>1459</v>
      </c>
      <c r="F507" s="5" t="s">
        <v>23</v>
      </c>
      <c r="G507" s="5" t="s">
        <v>76</v>
      </c>
      <c r="H507" s="5" t="s">
        <v>25</v>
      </c>
      <c r="I507" s="6">
        <v>40330</v>
      </c>
      <c r="J507" s="5" t="s">
        <v>18</v>
      </c>
      <c r="K507" s="7" t="s">
        <v>1464</v>
      </c>
    </row>
    <row r="508" spans="1:11" ht="12.9" customHeight="1">
      <c r="A508" s="2" t="str">
        <f>HYPERLINK("https://www.fabsurplus.com/sdi_catalog/salesItemDetails.do?id=103719")</f>
        <v>https://www.fabsurplus.com/sdi_catalog/salesItemDetails.do?id=103719</v>
      </c>
      <c r="B508" s="2" t="s">
        <v>1465</v>
      </c>
      <c r="C508" s="2" t="s">
        <v>1457</v>
      </c>
      <c r="D508" s="2" t="s">
        <v>1458</v>
      </c>
      <c r="E508" s="2" t="s">
        <v>1459</v>
      </c>
      <c r="F508" s="2" t="s">
        <v>23</v>
      </c>
      <c r="G508" s="2" t="s">
        <v>76</v>
      </c>
      <c r="H508" s="2" t="s">
        <v>25</v>
      </c>
      <c r="I508" s="3">
        <v>40330</v>
      </c>
      <c r="J508" s="2" t="s">
        <v>18</v>
      </c>
      <c r="K508" s="4" t="s">
        <v>1466</v>
      </c>
    </row>
    <row r="509" spans="1:11" ht="12.9" customHeight="1">
      <c r="A509" s="5" t="str">
        <f>HYPERLINK("https://www.fabsurplus.com/sdi_catalog/salesItemDetails.do?id=103718")</f>
        <v>https://www.fabsurplus.com/sdi_catalog/salesItemDetails.do?id=103718</v>
      </c>
      <c r="B509" s="5" t="s">
        <v>1467</v>
      </c>
      <c r="C509" s="5" t="s">
        <v>1457</v>
      </c>
      <c r="D509" s="5" t="s">
        <v>1458</v>
      </c>
      <c r="E509" s="5" t="s">
        <v>1459</v>
      </c>
      <c r="F509" s="5" t="s">
        <v>23</v>
      </c>
      <c r="G509" s="5" t="s">
        <v>76</v>
      </c>
      <c r="H509" s="5" t="s">
        <v>25</v>
      </c>
      <c r="I509" s="6">
        <v>39965</v>
      </c>
      <c r="J509" s="5" t="s">
        <v>18</v>
      </c>
      <c r="K509" s="7" t="s">
        <v>1462</v>
      </c>
    </row>
    <row r="510" spans="1:11" ht="12.9" customHeight="1">
      <c r="A510" s="2" t="str">
        <f>HYPERLINK("https://www.fabsurplus.com/sdi_catalog/salesItemDetails.do?id=103717")</f>
        <v>https://www.fabsurplus.com/sdi_catalog/salesItemDetails.do?id=103717</v>
      </c>
      <c r="B510" s="2" t="s">
        <v>1468</v>
      </c>
      <c r="C510" s="2" t="s">
        <v>1457</v>
      </c>
      <c r="D510" s="2" t="s">
        <v>1458</v>
      </c>
      <c r="E510" s="2" t="s">
        <v>1459</v>
      </c>
      <c r="F510" s="2" t="s">
        <v>23</v>
      </c>
      <c r="G510" s="2" t="s">
        <v>76</v>
      </c>
      <c r="H510" s="2" t="s">
        <v>25</v>
      </c>
      <c r="I510" s="2">
        <v>39600</v>
      </c>
      <c r="J510" s="2" t="s">
        <v>18</v>
      </c>
      <c r="K510" s="4" t="s">
        <v>1462</v>
      </c>
    </row>
    <row r="511" spans="1:11" ht="12.9" customHeight="1">
      <c r="A511" s="5" t="str">
        <f>HYPERLINK("https://www.fabsurplus.com/sdi_catalog/salesItemDetails.do?id=103716")</f>
        <v>https://www.fabsurplus.com/sdi_catalog/salesItemDetails.do?id=103716</v>
      </c>
      <c r="B511" s="5" t="s">
        <v>1469</v>
      </c>
      <c r="C511" s="5" t="s">
        <v>1457</v>
      </c>
      <c r="D511" s="5" t="s">
        <v>1458</v>
      </c>
      <c r="E511" s="5" t="s">
        <v>1459</v>
      </c>
      <c r="F511" s="5" t="s">
        <v>23</v>
      </c>
      <c r="G511" s="5" t="s">
        <v>76</v>
      </c>
      <c r="H511" s="5" t="s">
        <v>25</v>
      </c>
      <c r="I511" s="5">
        <v>39234</v>
      </c>
      <c r="J511" s="5" t="s">
        <v>18</v>
      </c>
      <c r="K511" s="7" t="s">
        <v>1470</v>
      </c>
    </row>
    <row r="512" spans="1:11" ht="12.9" customHeight="1">
      <c r="A512" s="5" t="str">
        <f>HYPERLINK("https://www.fabsurplus.com/sdi_catalog/salesItemDetails.do?id=103715")</f>
        <v>https://www.fabsurplus.com/sdi_catalog/salesItemDetails.do?id=103715</v>
      </c>
      <c r="B512" s="5" t="s">
        <v>1471</v>
      </c>
      <c r="C512" s="5" t="s">
        <v>1457</v>
      </c>
      <c r="D512" s="5" t="s">
        <v>1458</v>
      </c>
      <c r="E512" s="5" t="s">
        <v>1459</v>
      </c>
      <c r="F512" s="5" t="s">
        <v>23</v>
      </c>
      <c r="G512" s="5" t="s">
        <v>76</v>
      </c>
      <c r="H512" s="5" t="s">
        <v>25</v>
      </c>
      <c r="I512" s="5">
        <v>38869</v>
      </c>
      <c r="J512" s="5" t="s">
        <v>18</v>
      </c>
      <c r="K512" s="7" t="s">
        <v>1472</v>
      </c>
    </row>
    <row r="513" spans="1:11" ht="12.9" customHeight="1">
      <c r="A513" s="5" t="str">
        <f>HYPERLINK("https://www.fabsurplus.com/sdi_catalog/salesItemDetails.do?id=103180")</f>
        <v>https://www.fabsurplus.com/sdi_catalog/salesItemDetails.do?id=103180</v>
      </c>
      <c r="B513" s="5" t="s">
        <v>1473</v>
      </c>
      <c r="C513" s="5" t="s">
        <v>1474</v>
      </c>
      <c r="D513" s="5" t="s">
        <v>1475</v>
      </c>
      <c r="E513" s="5" t="s">
        <v>1476</v>
      </c>
      <c r="F513" s="5" t="s">
        <v>23</v>
      </c>
      <c r="G513" s="5"/>
      <c r="H513" s="5"/>
      <c r="I513" s="5">
        <v>40330</v>
      </c>
      <c r="J513" s="5" t="s">
        <v>38</v>
      </c>
      <c r="K513" s="7" t="s">
        <v>1477</v>
      </c>
    </row>
    <row r="514" spans="1:11" ht="12.9" customHeight="1">
      <c r="A514" s="5" t="str">
        <f>HYPERLINK("https://www.fabsurplus.com/sdi_catalog/salesItemDetails.do?id=103148")</f>
        <v>https://www.fabsurplus.com/sdi_catalog/salesItemDetails.do?id=103148</v>
      </c>
      <c r="B514" s="5" t="s">
        <v>1478</v>
      </c>
      <c r="C514" s="5" t="s">
        <v>1479</v>
      </c>
      <c r="D514" s="5" t="s">
        <v>1480</v>
      </c>
      <c r="E514" s="5" t="s">
        <v>1481</v>
      </c>
      <c r="F514" s="5" t="s">
        <v>23</v>
      </c>
      <c r="G514" s="5" t="s">
        <v>16</v>
      </c>
      <c r="H514" s="5"/>
      <c r="I514" s="5">
        <v>40695</v>
      </c>
      <c r="J514" s="5" t="s">
        <v>18</v>
      </c>
      <c r="K514" s="5"/>
    </row>
    <row r="515" spans="1:11" ht="12.9" customHeight="1">
      <c r="A515" s="5" t="str">
        <f>HYPERLINK("https://www.fabsurplus.com/sdi_catalog/salesItemDetails.do?id=103667")</f>
        <v>https://www.fabsurplus.com/sdi_catalog/salesItemDetails.do?id=103667</v>
      </c>
      <c r="B515" s="5" t="s">
        <v>1482</v>
      </c>
      <c r="C515" s="5" t="s">
        <v>1483</v>
      </c>
      <c r="D515" s="5" t="s">
        <v>1484</v>
      </c>
      <c r="E515" s="5" t="s">
        <v>401</v>
      </c>
      <c r="F515" s="5" t="s">
        <v>23</v>
      </c>
      <c r="G515" s="5"/>
      <c r="H515" s="5"/>
      <c r="I515" s="6"/>
      <c r="J515" s="5" t="s">
        <v>18</v>
      </c>
      <c r="K515" s="5"/>
    </row>
    <row r="516" spans="1:11" ht="12.9" customHeight="1">
      <c r="A516" s="5" t="str">
        <f>HYPERLINK("https://www.fabsurplus.com/sdi_catalog/salesItemDetails.do?id=103668")</f>
        <v>https://www.fabsurplus.com/sdi_catalog/salesItemDetails.do?id=103668</v>
      </c>
      <c r="B516" s="5" t="s">
        <v>1485</v>
      </c>
      <c r="C516" s="5" t="s">
        <v>1486</v>
      </c>
      <c r="D516" s="5" t="s">
        <v>1487</v>
      </c>
      <c r="E516" s="5" t="s">
        <v>1488</v>
      </c>
      <c r="F516" s="5" t="s">
        <v>23</v>
      </c>
      <c r="G516" s="5"/>
      <c r="H516" s="5"/>
      <c r="I516" s="6"/>
      <c r="J516" s="5" t="s">
        <v>18</v>
      </c>
      <c r="K516" s="5"/>
    </row>
    <row r="517" spans="1:11" ht="12.9" customHeight="1">
      <c r="A517" s="2" t="str">
        <f>HYPERLINK("https://www.fabsurplus.com/sdi_catalog/salesItemDetails.do?id=103368")</f>
        <v>https://www.fabsurplus.com/sdi_catalog/salesItemDetails.do?id=103368</v>
      </c>
      <c r="B517" s="2" t="s">
        <v>1489</v>
      </c>
      <c r="C517" s="2" t="s">
        <v>1490</v>
      </c>
      <c r="D517" s="2" t="s">
        <v>1491</v>
      </c>
      <c r="E517" s="2" t="s">
        <v>1492</v>
      </c>
      <c r="F517" s="2" t="s">
        <v>23</v>
      </c>
      <c r="G517" s="2" t="s">
        <v>115</v>
      </c>
      <c r="H517" s="2" t="s">
        <v>796</v>
      </c>
      <c r="I517" s="2"/>
      <c r="J517" s="2" t="s">
        <v>18</v>
      </c>
      <c r="K517" s="2"/>
    </row>
    <row r="518" spans="1:11" ht="12.9" customHeight="1">
      <c r="A518" s="5" t="str">
        <f>HYPERLINK("https://www.fabsurplus.com/sdi_catalog/salesItemDetails.do?id=103472")</f>
        <v>https://www.fabsurplus.com/sdi_catalog/salesItemDetails.do?id=103472</v>
      </c>
      <c r="B518" s="5" t="s">
        <v>1493</v>
      </c>
      <c r="C518" s="5" t="s">
        <v>1490</v>
      </c>
      <c r="D518" s="5" t="s">
        <v>1494</v>
      </c>
      <c r="E518" s="5" t="s">
        <v>1494</v>
      </c>
      <c r="F518" s="5" t="s">
        <v>43</v>
      </c>
      <c r="G518" s="5"/>
      <c r="H518" s="5" t="s">
        <v>796</v>
      </c>
      <c r="I518" s="5">
        <v>37408</v>
      </c>
      <c r="J518" s="5" t="s">
        <v>18</v>
      </c>
      <c r="K518" s="5"/>
    </row>
    <row r="519" spans="1:11" ht="12.9" customHeight="1">
      <c r="A519" s="5" t="str">
        <f>HYPERLINK("https://www.fabsurplus.com/sdi_catalog/salesItemDetails.do?id=103635")</f>
        <v>https://www.fabsurplus.com/sdi_catalog/salesItemDetails.do?id=103635</v>
      </c>
      <c r="B519" s="5" t="s">
        <v>1495</v>
      </c>
      <c r="C519" s="5" t="s">
        <v>1486</v>
      </c>
      <c r="D519" s="5" t="s">
        <v>1496</v>
      </c>
      <c r="E519" s="5" t="s">
        <v>1497</v>
      </c>
      <c r="F519" s="5" t="s">
        <v>23</v>
      </c>
      <c r="G519" s="5" t="s">
        <v>16</v>
      </c>
      <c r="H519" s="5"/>
      <c r="I519" s="6"/>
      <c r="J519" s="5" t="s">
        <v>18</v>
      </c>
      <c r="K519" s="7" t="s">
        <v>144</v>
      </c>
    </row>
    <row r="520" spans="1:11" ht="12.9" customHeight="1">
      <c r="A520" s="5" t="str">
        <f>HYPERLINK("https://www.fabsurplus.com/sdi_catalog/salesItemDetails.do?id=103444")</f>
        <v>https://www.fabsurplus.com/sdi_catalog/salesItemDetails.do?id=103444</v>
      </c>
      <c r="B520" s="5" t="s">
        <v>1498</v>
      </c>
      <c r="C520" s="5" t="s">
        <v>1499</v>
      </c>
      <c r="D520" s="5" t="s">
        <v>1500</v>
      </c>
      <c r="E520" s="5" t="s">
        <v>238</v>
      </c>
      <c r="F520" s="5" t="s">
        <v>23</v>
      </c>
      <c r="G520" s="5" t="s">
        <v>16</v>
      </c>
      <c r="H520" s="5"/>
      <c r="I520" s="6">
        <v>38869</v>
      </c>
      <c r="J520" s="5" t="s">
        <v>18</v>
      </c>
      <c r="K520" s="5"/>
    </row>
    <row r="521" spans="1:11" ht="12.9" customHeight="1">
      <c r="A521" s="2" t="str">
        <f>HYPERLINK("https://www.fabsurplus.com/sdi_catalog/salesItemDetails.do?id=103181")</f>
        <v>https://www.fabsurplus.com/sdi_catalog/salesItemDetails.do?id=103181</v>
      </c>
      <c r="B521" s="2" t="s">
        <v>1501</v>
      </c>
      <c r="C521" s="2" t="s">
        <v>1502</v>
      </c>
      <c r="D521" s="2" t="s">
        <v>1503</v>
      </c>
      <c r="E521" s="2" t="s">
        <v>1504</v>
      </c>
      <c r="F521" s="2" t="s">
        <v>23</v>
      </c>
      <c r="G521" s="2"/>
      <c r="H521" s="2"/>
      <c r="I521" s="2"/>
      <c r="J521" s="2" t="s">
        <v>38</v>
      </c>
      <c r="K521" s="4" t="s">
        <v>1505</v>
      </c>
    </row>
    <row r="522" spans="1:11" ht="12.9" customHeight="1">
      <c r="A522" s="2" t="str">
        <f>HYPERLINK("https://www.fabsurplus.com/sdi_catalog/salesItemDetails.do?id=100710")</f>
        <v>https://www.fabsurplus.com/sdi_catalog/salesItemDetails.do?id=100710</v>
      </c>
      <c r="B522" s="2" t="s">
        <v>1506</v>
      </c>
      <c r="C522" s="2" t="s">
        <v>1507</v>
      </c>
      <c r="D522" s="2" t="s">
        <v>1508</v>
      </c>
      <c r="E522" s="2" t="s">
        <v>1509</v>
      </c>
      <c r="F522" s="2" t="s">
        <v>23</v>
      </c>
      <c r="G522" s="2" t="s">
        <v>115</v>
      </c>
      <c r="H522" s="2" t="s">
        <v>17</v>
      </c>
      <c r="I522" s="2"/>
      <c r="J522" s="2" t="s">
        <v>18</v>
      </c>
      <c r="K522" s="2" t="s">
        <v>116</v>
      </c>
    </row>
    <row r="523" spans="1:11" ht="12.9" customHeight="1">
      <c r="A523" s="5" t="str">
        <f>HYPERLINK("https://www.fabsurplus.com/sdi_catalog/salesItemDetails.do?id=103450")</f>
        <v>https://www.fabsurplus.com/sdi_catalog/salesItemDetails.do?id=103450</v>
      </c>
      <c r="B523" s="5" t="s">
        <v>1510</v>
      </c>
      <c r="C523" s="5" t="s">
        <v>1511</v>
      </c>
      <c r="D523" s="5" t="s">
        <v>1512</v>
      </c>
      <c r="E523" s="5" t="s">
        <v>884</v>
      </c>
      <c r="F523" s="5" t="s">
        <v>23</v>
      </c>
      <c r="G523" s="5" t="s">
        <v>24</v>
      </c>
      <c r="H523" s="5"/>
      <c r="I523" s="6">
        <v>39234</v>
      </c>
      <c r="J523" s="5" t="s">
        <v>18</v>
      </c>
      <c r="K523" s="5"/>
    </row>
    <row r="524" spans="1:11" ht="12.9" customHeight="1">
      <c r="A524" s="2" t="str">
        <f>HYPERLINK("https://www.fabsurplus.com/sdi_catalog/salesItemDetails.do?id=103434")</f>
        <v>https://www.fabsurplus.com/sdi_catalog/salesItemDetails.do?id=103434</v>
      </c>
      <c r="B524" s="2" t="s">
        <v>1513</v>
      </c>
      <c r="C524" s="2" t="s">
        <v>1514</v>
      </c>
      <c r="D524" s="2" t="s">
        <v>1515</v>
      </c>
      <c r="E524" s="2" t="s">
        <v>1516</v>
      </c>
      <c r="F524" s="2" t="s">
        <v>23</v>
      </c>
      <c r="G524" s="2" t="s">
        <v>24</v>
      </c>
      <c r="H524" s="2" t="s">
        <v>96</v>
      </c>
      <c r="I524" s="2">
        <v>32964</v>
      </c>
      <c r="J524" s="2" t="s">
        <v>18</v>
      </c>
      <c r="K524" s="4" t="s">
        <v>1517</v>
      </c>
    </row>
    <row r="525" spans="1:11" ht="12.9" customHeight="1">
      <c r="A525" s="5" t="str">
        <f>HYPERLINK("https://www.fabsurplus.com/sdi_catalog/salesItemDetails.do?id=103226")</f>
        <v>https://www.fabsurplus.com/sdi_catalog/salesItemDetails.do?id=103226</v>
      </c>
      <c r="B525" s="5" t="s">
        <v>1518</v>
      </c>
      <c r="C525" s="5" t="s">
        <v>1519</v>
      </c>
      <c r="D525" s="5" t="s">
        <v>1520</v>
      </c>
      <c r="E525" s="5" t="s">
        <v>1521</v>
      </c>
      <c r="F525" s="5" t="s">
        <v>23</v>
      </c>
      <c r="G525" s="5" t="s">
        <v>16</v>
      </c>
      <c r="H525" s="5" t="s">
        <v>25</v>
      </c>
      <c r="I525" s="6"/>
      <c r="J525" s="5" t="s">
        <v>18</v>
      </c>
      <c r="K525" s="5" t="s">
        <v>1522</v>
      </c>
    </row>
    <row r="526" spans="1:11" ht="12.9" customHeight="1">
      <c r="A526" s="2" t="str">
        <f>HYPERLINK("https://www.fabsurplus.com/sdi_catalog/salesItemDetails.do?id=103669")</f>
        <v>https://www.fabsurplus.com/sdi_catalog/salesItemDetails.do?id=103669</v>
      </c>
      <c r="B526" s="2" t="s">
        <v>1523</v>
      </c>
      <c r="C526" s="2" t="s">
        <v>1524</v>
      </c>
      <c r="D526" s="2" t="s">
        <v>1525</v>
      </c>
      <c r="E526" s="2" t="s">
        <v>1526</v>
      </c>
      <c r="F526" s="2" t="s">
        <v>23</v>
      </c>
      <c r="G526" s="2"/>
      <c r="H526" s="2"/>
      <c r="I526" s="3"/>
      <c r="J526" s="2" t="s">
        <v>18</v>
      </c>
      <c r="K526" s="2"/>
    </row>
    <row r="527" spans="1:11" ht="12.9" customHeight="1">
      <c r="A527" s="2" t="str">
        <f>HYPERLINK("https://www.fabsurplus.com/sdi_catalog/salesItemDetails.do?id=103665")</f>
        <v>https://www.fabsurplus.com/sdi_catalog/salesItemDetails.do?id=103665</v>
      </c>
      <c r="B527" s="2" t="s">
        <v>1527</v>
      </c>
      <c r="C527" s="2" t="s">
        <v>1524</v>
      </c>
      <c r="D527" s="2" t="s">
        <v>1528</v>
      </c>
      <c r="E527" s="2" t="s">
        <v>1529</v>
      </c>
      <c r="F527" s="2" t="s">
        <v>23</v>
      </c>
      <c r="G527" s="2"/>
      <c r="H527" s="2"/>
      <c r="I527" s="3"/>
      <c r="J527" s="2" t="s">
        <v>18</v>
      </c>
      <c r="K527" s="2"/>
    </row>
    <row r="528" spans="1:11" ht="12.9" customHeight="1">
      <c r="A528" s="5" t="str">
        <f>HYPERLINK("https://www.fabsurplus.com/sdi_catalog/salesItemDetails.do?id=103373")</f>
        <v>https://www.fabsurplus.com/sdi_catalog/salesItemDetails.do?id=103373</v>
      </c>
      <c r="B528" s="5" t="s">
        <v>1530</v>
      </c>
      <c r="C528" s="5" t="s">
        <v>1531</v>
      </c>
      <c r="D528" s="5" t="s">
        <v>1532</v>
      </c>
      <c r="E528" s="5" t="s">
        <v>1533</v>
      </c>
      <c r="F528" s="5" t="s">
        <v>23</v>
      </c>
      <c r="G528" s="5" t="s">
        <v>37</v>
      </c>
      <c r="H528" s="5" t="s">
        <v>25</v>
      </c>
      <c r="I528" s="6">
        <v>38838</v>
      </c>
      <c r="J528" s="5" t="s">
        <v>18</v>
      </c>
      <c r="K528" s="5" t="s">
        <v>453</v>
      </c>
    </row>
    <row r="529" spans="1:11" ht="12.9" customHeight="1">
      <c r="A529" s="5" t="str">
        <f>HYPERLINK("https://www.fabsurplus.com/sdi_catalog/salesItemDetails.do?id=103670")</f>
        <v>https://www.fabsurplus.com/sdi_catalog/salesItemDetails.do?id=103670</v>
      </c>
      <c r="B529" s="5" t="s">
        <v>1534</v>
      </c>
      <c r="C529" s="5" t="s">
        <v>1524</v>
      </c>
      <c r="D529" s="5" t="s">
        <v>1535</v>
      </c>
      <c r="E529" s="5" t="s">
        <v>1526</v>
      </c>
      <c r="F529" s="5" t="s">
        <v>23</v>
      </c>
      <c r="G529" s="5" t="s">
        <v>37</v>
      </c>
      <c r="H529" s="5"/>
      <c r="I529" s="6"/>
      <c r="J529" s="5" t="s">
        <v>18</v>
      </c>
      <c r="K529" s="5" t="s">
        <v>1536</v>
      </c>
    </row>
    <row r="530" spans="1:11" ht="12.9" customHeight="1">
      <c r="A530" s="2" t="str">
        <f>HYPERLINK("https://www.fabsurplus.com/sdi_catalog/salesItemDetails.do?id=103182")</f>
        <v>https://www.fabsurplus.com/sdi_catalog/salesItemDetails.do?id=103182</v>
      </c>
      <c r="B530" s="2" t="s">
        <v>1537</v>
      </c>
      <c r="C530" s="2" t="s">
        <v>1524</v>
      </c>
      <c r="D530" s="2" t="s">
        <v>1538</v>
      </c>
      <c r="E530" s="2" t="s">
        <v>1539</v>
      </c>
      <c r="F530" s="2" t="s">
        <v>23</v>
      </c>
      <c r="G530" s="2" t="s">
        <v>24</v>
      </c>
      <c r="H530" s="2" t="s">
        <v>17</v>
      </c>
      <c r="I530" s="3">
        <v>42887</v>
      </c>
      <c r="J530" s="2" t="s">
        <v>97</v>
      </c>
      <c r="K530" s="4" t="s">
        <v>1540</v>
      </c>
    </row>
    <row r="531" spans="1:11" ht="12.9" customHeight="1">
      <c r="A531" s="5" t="str">
        <f>HYPERLINK("https://www.fabsurplus.com/sdi_catalog/salesItemDetails.do?id=103136")</f>
        <v>https://www.fabsurplus.com/sdi_catalog/salesItemDetails.do?id=103136</v>
      </c>
      <c r="B531" s="5" t="s">
        <v>1541</v>
      </c>
      <c r="C531" s="5" t="s">
        <v>1524</v>
      </c>
      <c r="D531" s="5" t="s">
        <v>1542</v>
      </c>
      <c r="E531" s="5" t="s">
        <v>1543</v>
      </c>
      <c r="F531" s="5" t="s">
        <v>23</v>
      </c>
      <c r="G531" s="5" t="s">
        <v>360</v>
      </c>
      <c r="H531" s="5"/>
      <c r="I531" s="6">
        <v>37773</v>
      </c>
      <c r="J531" s="5" t="s">
        <v>18</v>
      </c>
      <c r="K531" s="7" t="s">
        <v>1544</v>
      </c>
    </row>
    <row r="532" spans="1:11" ht="12.9" customHeight="1">
      <c r="A532" s="2" t="str">
        <f>HYPERLINK("https://www.fabsurplus.com/sdi_catalog/salesItemDetails.do?id=103383")</f>
        <v>https://www.fabsurplus.com/sdi_catalog/salesItemDetails.do?id=103383</v>
      </c>
      <c r="B532" s="2" t="s">
        <v>1545</v>
      </c>
      <c r="C532" s="2" t="s">
        <v>1546</v>
      </c>
      <c r="D532" s="2" t="s">
        <v>1547</v>
      </c>
      <c r="E532" s="2" t="s">
        <v>1548</v>
      </c>
      <c r="F532" s="2" t="s">
        <v>1063</v>
      </c>
      <c r="G532" s="2" t="s">
        <v>54</v>
      </c>
      <c r="H532" s="2" t="s">
        <v>17</v>
      </c>
      <c r="I532" s="2">
        <v>37012</v>
      </c>
      <c r="J532" s="2" t="s">
        <v>18</v>
      </c>
      <c r="K532" s="4" t="s">
        <v>1549</v>
      </c>
    </row>
    <row r="533" spans="1:11" ht="12.9" customHeight="1">
      <c r="A533" s="5" t="str">
        <f>HYPERLINK("https://www.fabsurplus.com/sdi_catalog/salesItemDetails.do?id=103382")</f>
        <v>https://www.fabsurplus.com/sdi_catalog/salesItemDetails.do?id=103382</v>
      </c>
      <c r="B533" s="5" t="s">
        <v>1550</v>
      </c>
      <c r="C533" s="5" t="s">
        <v>1551</v>
      </c>
      <c r="D533" s="5" t="s">
        <v>1552</v>
      </c>
      <c r="E533" s="5" t="s">
        <v>1553</v>
      </c>
      <c r="F533" s="5" t="s">
        <v>23</v>
      </c>
      <c r="G533" s="5" t="s">
        <v>54</v>
      </c>
      <c r="H533" s="5" t="s">
        <v>25</v>
      </c>
      <c r="I533" s="5">
        <v>34851</v>
      </c>
      <c r="J533" s="5" t="s">
        <v>18</v>
      </c>
      <c r="K533" s="7" t="s">
        <v>1554</v>
      </c>
    </row>
    <row r="534" spans="1:11" ht="12.9" customHeight="1">
      <c r="A534" s="2" t="str">
        <f>HYPERLINK("https://www.fabsurplus.com/sdi_catalog/salesItemDetails.do?id=72878")</f>
        <v>https://www.fabsurplus.com/sdi_catalog/salesItemDetails.do?id=72878</v>
      </c>
      <c r="B534" s="2" t="s">
        <v>1555</v>
      </c>
      <c r="C534" s="2" t="s">
        <v>1556</v>
      </c>
      <c r="D534" s="2" t="s">
        <v>1557</v>
      </c>
      <c r="E534" s="2" t="s">
        <v>597</v>
      </c>
      <c r="F534" s="2" t="s">
        <v>23</v>
      </c>
      <c r="G534" s="2" t="s">
        <v>402</v>
      </c>
      <c r="H534" s="2" t="s">
        <v>17</v>
      </c>
      <c r="I534" s="2"/>
      <c r="J534" s="2" t="s">
        <v>18</v>
      </c>
      <c r="K534" s="4" t="s">
        <v>1558</v>
      </c>
    </row>
    <row r="535" spans="1:11" ht="12.9" customHeight="1">
      <c r="A535" s="5" t="str">
        <f>HYPERLINK("https://www.fabsurplus.com/sdi_catalog/salesItemDetails.do?id=100711")</f>
        <v>https://www.fabsurplus.com/sdi_catalog/salesItemDetails.do?id=100711</v>
      </c>
      <c r="B535" s="5" t="s">
        <v>1559</v>
      </c>
      <c r="C535" s="5" t="s">
        <v>1556</v>
      </c>
      <c r="D535" s="5" t="s">
        <v>1560</v>
      </c>
      <c r="E535" s="5" t="s">
        <v>1561</v>
      </c>
      <c r="F535" s="5" t="s">
        <v>23</v>
      </c>
      <c r="G535" s="5" t="s">
        <v>402</v>
      </c>
      <c r="H535" s="5" t="s">
        <v>17</v>
      </c>
      <c r="I535" s="5"/>
      <c r="J535" s="5" t="s">
        <v>18</v>
      </c>
      <c r="K535" s="5" t="s">
        <v>116</v>
      </c>
    </row>
    <row r="536" spans="1:11" ht="12.9" customHeight="1">
      <c r="A536" s="5" t="str">
        <f>HYPERLINK("https://www.fabsurplus.com/sdi_catalog/salesItemDetails.do?id=72881")</f>
        <v>https://www.fabsurplus.com/sdi_catalog/salesItemDetails.do?id=72881</v>
      </c>
      <c r="B536" s="5" t="s">
        <v>1562</v>
      </c>
      <c r="C536" s="5" t="s">
        <v>1556</v>
      </c>
      <c r="D536" s="5" t="s">
        <v>1563</v>
      </c>
      <c r="E536" s="5" t="s">
        <v>1564</v>
      </c>
      <c r="F536" s="5" t="s">
        <v>23</v>
      </c>
      <c r="G536" s="5" t="s">
        <v>402</v>
      </c>
      <c r="H536" s="5" t="s">
        <v>17</v>
      </c>
      <c r="I536" s="5"/>
      <c r="J536" s="5" t="s">
        <v>18</v>
      </c>
      <c r="K536" s="7" t="s">
        <v>1565</v>
      </c>
    </row>
    <row r="537" spans="1:11" ht="12.9" customHeight="1">
      <c r="A537" s="2" t="str">
        <f>HYPERLINK("https://www.fabsurplus.com/sdi_catalog/salesItemDetails.do?id=100712")</f>
        <v>https://www.fabsurplus.com/sdi_catalog/salesItemDetails.do?id=100712</v>
      </c>
      <c r="B537" s="2" t="s">
        <v>1566</v>
      </c>
      <c r="C537" s="2" t="s">
        <v>1567</v>
      </c>
      <c r="D537" s="2" t="s">
        <v>1568</v>
      </c>
      <c r="E537" s="2" t="s">
        <v>1569</v>
      </c>
      <c r="F537" s="2" t="s">
        <v>23</v>
      </c>
      <c r="G537" s="2" t="s">
        <v>402</v>
      </c>
      <c r="H537" s="2" t="s">
        <v>17</v>
      </c>
      <c r="I537" s="3">
        <v>41061</v>
      </c>
      <c r="J537" s="2" t="s">
        <v>18</v>
      </c>
      <c r="K537" s="4" t="s">
        <v>1570</v>
      </c>
    </row>
    <row r="538" spans="1:11" ht="12.9" customHeight="1">
      <c r="A538" s="2" t="str">
        <f>HYPERLINK("https://www.fabsurplus.com/sdi_catalog/salesItemDetails.do?id=103671")</f>
        <v>https://www.fabsurplus.com/sdi_catalog/salesItemDetails.do?id=103671</v>
      </c>
      <c r="B538" s="2" t="s">
        <v>1571</v>
      </c>
      <c r="C538" s="2" t="s">
        <v>1567</v>
      </c>
      <c r="D538" s="2" t="s">
        <v>1572</v>
      </c>
      <c r="E538" s="2" t="s">
        <v>1573</v>
      </c>
      <c r="F538" s="2" t="s">
        <v>23</v>
      </c>
      <c r="G538" s="2"/>
      <c r="H538" s="2"/>
      <c r="I538" s="2"/>
      <c r="J538" s="2" t="s">
        <v>18</v>
      </c>
      <c r="K538" s="2"/>
    </row>
    <row r="539" spans="1:11" ht="12.9" customHeight="1">
      <c r="A539" s="2" t="str">
        <f>HYPERLINK("https://www.fabsurplus.com/sdi_catalog/salesItemDetails.do?id=103137")</f>
        <v>https://www.fabsurplus.com/sdi_catalog/salesItemDetails.do?id=103137</v>
      </c>
      <c r="B539" s="2" t="s">
        <v>1574</v>
      </c>
      <c r="C539" s="2" t="s">
        <v>1575</v>
      </c>
      <c r="D539" s="2" t="s">
        <v>1576</v>
      </c>
      <c r="E539" s="2" t="s">
        <v>519</v>
      </c>
      <c r="F539" s="2" t="s">
        <v>23</v>
      </c>
      <c r="G539" s="2" t="s">
        <v>360</v>
      </c>
      <c r="H539" s="2"/>
      <c r="I539" s="2"/>
      <c r="J539" s="2" t="s">
        <v>18</v>
      </c>
      <c r="K539" s="4" t="s">
        <v>1577</v>
      </c>
    </row>
    <row r="540" spans="1:11" ht="12.9" customHeight="1">
      <c r="A540" s="5" t="str">
        <f>HYPERLINK("https://www.fabsurplus.com/sdi_catalog/salesItemDetails.do?id=103672")</f>
        <v>https://www.fabsurplus.com/sdi_catalog/salesItemDetails.do?id=103672</v>
      </c>
      <c r="B540" s="5" t="s">
        <v>1578</v>
      </c>
      <c r="C540" s="5" t="s">
        <v>1579</v>
      </c>
      <c r="D540" s="5" t="s">
        <v>1580</v>
      </c>
      <c r="E540" s="5" t="s">
        <v>1581</v>
      </c>
      <c r="F540" s="5" t="s">
        <v>23</v>
      </c>
      <c r="G540" s="5" t="s">
        <v>115</v>
      </c>
      <c r="H540" s="5"/>
      <c r="I540" s="5"/>
      <c r="J540" s="5" t="s">
        <v>18</v>
      </c>
      <c r="K540" s="5"/>
    </row>
    <row r="541" spans="1:11" ht="12.9" customHeight="1">
      <c r="A541" s="2" t="str">
        <f>HYPERLINK("https://www.fabsurplus.com/sdi_catalog/salesItemDetails.do?id=103673")</f>
        <v>https://www.fabsurplus.com/sdi_catalog/salesItemDetails.do?id=103673</v>
      </c>
      <c r="B541" s="2" t="s">
        <v>1582</v>
      </c>
      <c r="C541" s="2" t="s">
        <v>1579</v>
      </c>
      <c r="D541" s="2" t="s">
        <v>1583</v>
      </c>
      <c r="E541" s="2" t="s">
        <v>1584</v>
      </c>
      <c r="F541" s="2" t="s">
        <v>23</v>
      </c>
      <c r="G541" s="2" t="s">
        <v>115</v>
      </c>
      <c r="H541" s="2"/>
      <c r="I541" s="2"/>
      <c r="J541" s="2" t="s">
        <v>18</v>
      </c>
      <c r="K541" s="2" t="s">
        <v>693</v>
      </c>
    </row>
    <row r="542" spans="1:11" ht="12.9" customHeight="1">
      <c r="A542" s="5" t="str">
        <f>HYPERLINK("https://www.fabsurplus.com/sdi_catalog/salesItemDetails.do?id=103674")</f>
        <v>https://www.fabsurplus.com/sdi_catalog/salesItemDetails.do?id=103674</v>
      </c>
      <c r="B542" s="5" t="s">
        <v>1585</v>
      </c>
      <c r="C542" s="5" t="s">
        <v>1579</v>
      </c>
      <c r="D542" s="5" t="s">
        <v>1586</v>
      </c>
      <c r="E542" s="5" t="s">
        <v>1587</v>
      </c>
      <c r="F542" s="5" t="s">
        <v>23</v>
      </c>
      <c r="G542" s="5" t="s">
        <v>115</v>
      </c>
      <c r="H542" s="5"/>
      <c r="I542" s="5"/>
      <c r="J542" s="5" t="s">
        <v>18</v>
      </c>
      <c r="K542" s="5" t="s">
        <v>693</v>
      </c>
    </row>
    <row r="543" spans="1:11" ht="12.9" customHeight="1">
      <c r="A543" s="2" t="str">
        <f>HYPERLINK("https://www.fabsurplus.com/sdi_catalog/salesItemDetails.do?id=103675")</f>
        <v>https://www.fabsurplus.com/sdi_catalog/salesItemDetails.do?id=103675</v>
      </c>
      <c r="B543" s="2" t="s">
        <v>1588</v>
      </c>
      <c r="C543" s="2" t="s">
        <v>1579</v>
      </c>
      <c r="D543" s="2" t="s">
        <v>1589</v>
      </c>
      <c r="E543" s="2" t="s">
        <v>1590</v>
      </c>
      <c r="F543" s="2" t="s">
        <v>23</v>
      </c>
      <c r="G543" s="2" t="s">
        <v>115</v>
      </c>
      <c r="H543" s="2"/>
      <c r="I543" s="2"/>
      <c r="J543" s="2" t="s">
        <v>18</v>
      </c>
      <c r="K543" s="2" t="s">
        <v>693</v>
      </c>
    </row>
    <row r="544" spans="1:11" ht="12.9" customHeight="1">
      <c r="A544" s="5" t="str">
        <f>HYPERLINK("https://www.fabsurplus.com/sdi_catalog/salesItemDetails.do?id=103678")</f>
        <v>https://www.fabsurplus.com/sdi_catalog/salesItemDetails.do?id=103678</v>
      </c>
      <c r="B544" s="5" t="s">
        <v>1591</v>
      </c>
      <c r="C544" s="5" t="s">
        <v>1579</v>
      </c>
      <c r="D544" s="5" t="s">
        <v>1592</v>
      </c>
      <c r="E544" s="5" t="s">
        <v>1593</v>
      </c>
      <c r="F544" s="5" t="s">
        <v>23</v>
      </c>
      <c r="G544" s="5" t="s">
        <v>115</v>
      </c>
      <c r="H544" s="5"/>
      <c r="I544" s="5"/>
      <c r="J544" s="5" t="s">
        <v>18</v>
      </c>
      <c r="K544" s="5" t="s">
        <v>693</v>
      </c>
    </row>
    <row r="545" spans="1:11" ht="12.9" customHeight="1">
      <c r="A545" s="2" t="str">
        <f>HYPERLINK("https://www.fabsurplus.com/sdi_catalog/salesItemDetails.do?id=103677")</f>
        <v>https://www.fabsurplus.com/sdi_catalog/salesItemDetails.do?id=103677</v>
      </c>
      <c r="B545" s="2" t="s">
        <v>1594</v>
      </c>
      <c r="C545" s="2" t="s">
        <v>1579</v>
      </c>
      <c r="D545" s="2" t="s">
        <v>1592</v>
      </c>
      <c r="E545" s="2" t="s">
        <v>1593</v>
      </c>
      <c r="F545" s="2" t="s">
        <v>23</v>
      </c>
      <c r="G545" s="2" t="s">
        <v>115</v>
      </c>
      <c r="H545" s="2"/>
      <c r="I545" s="2"/>
      <c r="J545" s="2" t="s">
        <v>18</v>
      </c>
      <c r="K545" s="2" t="s">
        <v>693</v>
      </c>
    </row>
    <row r="546" spans="1:11" ht="12.9" customHeight="1">
      <c r="A546" s="5" t="str">
        <f>HYPERLINK("https://www.fabsurplus.com/sdi_catalog/salesItemDetails.do?id=103676")</f>
        <v>https://www.fabsurplus.com/sdi_catalog/salesItemDetails.do?id=103676</v>
      </c>
      <c r="B546" s="5" t="s">
        <v>1595</v>
      </c>
      <c r="C546" s="5" t="s">
        <v>1579</v>
      </c>
      <c r="D546" s="5" t="s">
        <v>1592</v>
      </c>
      <c r="E546" s="5" t="s">
        <v>1593</v>
      </c>
      <c r="F546" s="5" t="s">
        <v>23</v>
      </c>
      <c r="G546" s="5" t="s">
        <v>115</v>
      </c>
      <c r="H546" s="5"/>
      <c r="I546" s="5"/>
      <c r="J546" s="5" t="s">
        <v>18</v>
      </c>
      <c r="K546" s="5"/>
    </row>
    <row r="547" spans="1:11" ht="12.9" customHeight="1">
      <c r="A547" s="5" t="str">
        <f>HYPERLINK("https://www.fabsurplus.com/sdi_catalog/salesItemDetails.do?id=103447")</f>
        <v>https://www.fabsurplus.com/sdi_catalog/salesItemDetails.do?id=103447</v>
      </c>
      <c r="B547" s="5" t="s">
        <v>1596</v>
      </c>
      <c r="C547" s="5" t="s">
        <v>1597</v>
      </c>
      <c r="D547" s="5" t="s">
        <v>1598</v>
      </c>
      <c r="E547" s="5" t="s">
        <v>1599</v>
      </c>
      <c r="F547" s="5" t="s">
        <v>23</v>
      </c>
      <c r="G547" s="5" t="s">
        <v>16</v>
      </c>
      <c r="H547" s="5"/>
      <c r="I547" s="5">
        <v>39600</v>
      </c>
      <c r="J547" s="5" t="s">
        <v>18</v>
      </c>
      <c r="K547" s="5"/>
    </row>
    <row r="548" spans="1:11" ht="12.9" customHeight="1">
      <c r="A548" s="5" t="str">
        <f>HYPERLINK("https://www.fabsurplus.com/sdi_catalog/salesItemDetails.do?id=103446")</f>
        <v>https://www.fabsurplus.com/sdi_catalog/salesItemDetails.do?id=103446</v>
      </c>
      <c r="B548" s="5" t="s">
        <v>1600</v>
      </c>
      <c r="C548" s="5" t="s">
        <v>1597</v>
      </c>
      <c r="D548" s="5" t="s">
        <v>1598</v>
      </c>
      <c r="E548" s="5" t="s">
        <v>1599</v>
      </c>
      <c r="F548" s="5" t="s">
        <v>23</v>
      </c>
      <c r="G548" s="5" t="s">
        <v>16</v>
      </c>
      <c r="H548" s="5"/>
      <c r="I548" s="5">
        <v>40330</v>
      </c>
      <c r="J548" s="5" t="s">
        <v>18</v>
      </c>
      <c r="K548" s="5"/>
    </row>
    <row r="549" spans="1:11" ht="12.9" customHeight="1">
      <c r="A549" s="5" t="str">
        <f>HYPERLINK("https://www.fabsurplus.com/sdi_catalog/salesItemDetails.do?id=97107")</f>
        <v>https://www.fabsurplus.com/sdi_catalog/salesItemDetails.do?id=97107</v>
      </c>
      <c r="B549" s="5" t="s">
        <v>1601</v>
      </c>
      <c r="C549" s="5" t="s">
        <v>1602</v>
      </c>
      <c r="D549" s="5" t="s">
        <v>1603</v>
      </c>
      <c r="E549" s="5" t="s">
        <v>1604</v>
      </c>
      <c r="F549" s="5" t="s">
        <v>23</v>
      </c>
      <c r="G549" s="5"/>
      <c r="H549" s="5"/>
      <c r="I549" s="6">
        <v>40695</v>
      </c>
      <c r="J549" s="5" t="s">
        <v>18</v>
      </c>
      <c r="K549" s="7" t="s">
        <v>1605</v>
      </c>
    </row>
    <row r="550" spans="1:11" ht="12.9" customHeight="1">
      <c r="A550" s="2" t="str">
        <f>HYPERLINK("https://www.fabsurplus.com/sdi_catalog/salesItemDetails.do?id=103470")</f>
        <v>https://www.fabsurplus.com/sdi_catalog/salesItemDetails.do?id=103470</v>
      </c>
      <c r="B550" s="2" t="s">
        <v>1606</v>
      </c>
      <c r="C550" s="2" t="s">
        <v>1607</v>
      </c>
      <c r="D550" s="2" t="s">
        <v>1608</v>
      </c>
      <c r="E550" s="2" t="s">
        <v>1609</v>
      </c>
      <c r="F550" s="2" t="s">
        <v>23</v>
      </c>
      <c r="G550" s="2" t="s">
        <v>288</v>
      </c>
      <c r="H550" s="2" t="s">
        <v>17</v>
      </c>
      <c r="I550" s="2">
        <v>39965</v>
      </c>
      <c r="J550" s="2" t="s">
        <v>18</v>
      </c>
      <c r="K550" s="2"/>
    </row>
    <row r="551" spans="1:11" ht="12.9" customHeight="1">
      <c r="A551" s="5" t="str">
        <f>HYPERLINK("https://www.fabsurplus.com/sdi_catalog/salesItemDetails.do?id=97108")</f>
        <v>https://www.fabsurplus.com/sdi_catalog/salesItemDetails.do?id=97108</v>
      </c>
      <c r="B551" s="5" t="s">
        <v>1610</v>
      </c>
      <c r="C551" s="5" t="s">
        <v>1611</v>
      </c>
      <c r="D551" s="5" t="s">
        <v>1612</v>
      </c>
      <c r="E551" s="5" t="s">
        <v>1023</v>
      </c>
      <c r="F551" s="5" t="s">
        <v>23</v>
      </c>
      <c r="G551" s="5" t="s">
        <v>115</v>
      </c>
      <c r="H551" s="5" t="s">
        <v>17</v>
      </c>
      <c r="I551" s="5"/>
      <c r="J551" s="5" t="s">
        <v>18</v>
      </c>
      <c r="K551" s="7" t="s">
        <v>1613</v>
      </c>
    </row>
    <row r="552" spans="1:11" ht="12.9" customHeight="1">
      <c r="A552" s="2" t="str">
        <f>HYPERLINK("https://www.fabsurplus.com/sdi_catalog/salesItemDetails.do?id=103725")</f>
        <v>https://www.fabsurplus.com/sdi_catalog/salesItemDetails.do?id=103725</v>
      </c>
      <c r="B552" s="2" t="s">
        <v>1614</v>
      </c>
      <c r="C552" s="2" t="s">
        <v>1615</v>
      </c>
      <c r="D552" s="2" t="s">
        <v>1616</v>
      </c>
      <c r="E552" s="2" t="s">
        <v>1617</v>
      </c>
      <c r="F552" s="2" t="s">
        <v>23</v>
      </c>
      <c r="G552" s="2"/>
      <c r="H552" s="2" t="s">
        <v>25</v>
      </c>
      <c r="I552" s="2"/>
      <c r="J552" s="2" t="s">
        <v>18</v>
      </c>
      <c r="K552" s="4" t="s">
        <v>1618</v>
      </c>
    </row>
  </sheetData>
  <sheetProtection selectLockedCells="1" selectUnlockedCells="1"/>
  <pageMargins left="0.78749999999999998" right="0.78749999999999998" top="1.0527777777777778" bottom="1.0527777777777778" header="0.78749999999999998" footer="0.78749999999999998"/>
  <pageSetup paperSize="9" orientation="portrait" useFirstPageNumber="1" horizontalDpi="300" verticalDpi="300"/>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Antonio Negrini</cp:lastModifiedBy>
  <dcterms:created xsi:type="dcterms:W3CDTF">2021-07-13T10:30:05Z</dcterms:created>
  <dcterms:modified xsi:type="dcterms:W3CDTF">2021-07-13T10:30:05Z</dcterms:modified>
</cp:coreProperties>
</file>